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597729\Desktop\"/>
    </mc:Choice>
  </mc:AlternateContent>
  <xr:revisionPtr revIDLastSave="0" documentId="13_ncr:1_{66248972-BECB-4CD2-88F9-47CF0DA5D01C}" xr6:coauthVersionLast="47" xr6:coauthVersionMax="47" xr10:uidLastSave="{00000000-0000-0000-0000-000000000000}"/>
  <bookViews>
    <workbookView xWindow="28680" yWindow="-120" windowWidth="29040" windowHeight="15840" xr2:uid="{6CFD0492-4362-4FE5-B81A-3E33EE8FFFDB}"/>
  </bookViews>
  <sheets>
    <sheet name="External Budget" sheetId="9" r:id="rId1"/>
    <sheet name="Internal Budget" sheetId="2" state="hidden" r:id="rId2"/>
    <sheet name=" Internal Budget" sheetId="12" r:id="rId3"/>
    <sheet name="Preinternal" sheetId="10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6" i="12" l="1"/>
  <c r="G684" i="9"/>
  <c r="F9" i="9"/>
  <c r="E1" i="12"/>
  <c r="D3" i="12"/>
  <c r="E3" i="12"/>
  <c r="F3" i="12"/>
  <c r="D12" i="12"/>
  <c r="D11" i="12" s="1"/>
  <c r="D166" i="12" s="1"/>
  <c r="E22" i="12"/>
  <c r="E23" i="12"/>
  <c r="E11" i="12" s="1"/>
  <c r="E166" i="12" s="1"/>
  <c r="E24" i="12"/>
  <c r="E28" i="12"/>
  <c r="F43" i="12"/>
  <c r="F48" i="12"/>
  <c r="F51" i="12"/>
  <c r="D61" i="12"/>
  <c r="E61" i="12"/>
  <c r="F61" i="12"/>
  <c r="D79" i="12"/>
  <c r="E79" i="12"/>
  <c r="F79" i="12"/>
  <c r="I79" i="12" s="1"/>
  <c r="D87" i="12"/>
  <c r="E87" i="12"/>
  <c r="F87" i="12"/>
  <c r="D97" i="12"/>
  <c r="E97" i="12"/>
  <c r="F97" i="12"/>
  <c r="D99" i="12"/>
  <c r="E99" i="12"/>
  <c r="F99" i="12"/>
  <c r="D101" i="12"/>
  <c r="E101" i="12"/>
  <c r="F101" i="12"/>
  <c r="I101" i="12" s="1"/>
  <c r="D103" i="12"/>
  <c r="E103" i="12"/>
  <c r="F103" i="12"/>
  <c r="D106" i="12"/>
  <c r="E106" i="12"/>
  <c r="F106" i="12"/>
  <c r="D116" i="12"/>
  <c r="E116" i="12"/>
  <c r="F116" i="12"/>
  <c r="D121" i="12"/>
  <c r="E121" i="12"/>
  <c r="F121" i="12"/>
  <c r="I121" i="12" s="1"/>
  <c r="D123" i="12"/>
  <c r="E123" i="12"/>
  <c r="F123" i="12"/>
  <c r="J123" i="12" s="1"/>
  <c r="D125" i="12"/>
  <c r="E125" i="12"/>
  <c r="F125" i="12"/>
  <c r="D128" i="12"/>
  <c r="E128" i="12"/>
  <c r="F128" i="12"/>
  <c r="D134" i="12"/>
  <c r="E134" i="12"/>
  <c r="F134" i="12"/>
  <c r="D140" i="12"/>
  <c r="E140" i="12"/>
  <c r="F140" i="12"/>
  <c r="I140" i="12" s="1"/>
  <c r="D143" i="12"/>
  <c r="E143" i="12"/>
  <c r="F143" i="12"/>
  <c r="D146" i="12"/>
  <c r="E146" i="12"/>
  <c r="F146" i="12"/>
  <c r="D148" i="12"/>
  <c r="E148" i="12"/>
  <c r="F148" i="12"/>
  <c r="I148" i="12" s="1"/>
  <c r="D154" i="12"/>
  <c r="E154" i="12"/>
  <c r="F154" i="12"/>
  <c r="D156" i="12"/>
  <c r="E156" i="12"/>
  <c r="F156" i="12"/>
  <c r="F160" i="12"/>
  <c r="E164" i="12"/>
  <c r="F164" i="12"/>
  <c r="I4" i="12"/>
  <c r="J4" i="12"/>
  <c r="I5" i="12"/>
  <c r="J5" i="12"/>
  <c r="I6" i="12"/>
  <c r="J6" i="12"/>
  <c r="I7" i="12"/>
  <c r="J7" i="12"/>
  <c r="I8" i="12"/>
  <c r="J8" i="12"/>
  <c r="I9" i="12"/>
  <c r="J9" i="12"/>
  <c r="I10" i="12"/>
  <c r="J10" i="12"/>
  <c r="I12" i="12"/>
  <c r="J12" i="12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I25" i="12"/>
  <c r="J25" i="12"/>
  <c r="I26" i="12"/>
  <c r="J26" i="12"/>
  <c r="I27" i="12"/>
  <c r="J27" i="12"/>
  <c r="I28" i="12"/>
  <c r="J28" i="12"/>
  <c r="I29" i="12"/>
  <c r="J29" i="12"/>
  <c r="I30" i="12"/>
  <c r="J30" i="12"/>
  <c r="I31" i="12"/>
  <c r="J31" i="12"/>
  <c r="I32" i="12"/>
  <c r="J32" i="12"/>
  <c r="I33" i="12"/>
  <c r="J33" i="12"/>
  <c r="I34" i="12"/>
  <c r="J34" i="12"/>
  <c r="I35" i="12"/>
  <c r="J35" i="12"/>
  <c r="I36" i="12"/>
  <c r="J36" i="12"/>
  <c r="I37" i="12"/>
  <c r="J37" i="12"/>
  <c r="I38" i="12"/>
  <c r="J38" i="12"/>
  <c r="I39" i="12"/>
  <c r="J39" i="12"/>
  <c r="I40" i="12"/>
  <c r="J40" i="12"/>
  <c r="I41" i="12"/>
  <c r="J41" i="12"/>
  <c r="I42" i="12"/>
  <c r="J42" i="12"/>
  <c r="I43" i="12"/>
  <c r="J43" i="12"/>
  <c r="I44" i="12"/>
  <c r="J44" i="12"/>
  <c r="I45" i="12"/>
  <c r="J45" i="12"/>
  <c r="I46" i="12"/>
  <c r="J46" i="12"/>
  <c r="I47" i="12"/>
  <c r="J47" i="12"/>
  <c r="I48" i="12"/>
  <c r="J48" i="12"/>
  <c r="I49" i="12"/>
  <c r="J49" i="12"/>
  <c r="I50" i="12"/>
  <c r="J50" i="12"/>
  <c r="I51" i="12"/>
  <c r="J51" i="12"/>
  <c r="I52" i="12"/>
  <c r="J52" i="12"/>
  <c r="I53" i="12"/>
  <c r="J53" i="12"/>
  <c r="I54" i="12"/>
  <c r="J54" i="12"/>
  <c r="I55" i="12"/>
  <c r="J55" i="12"/>
  <c r="I56" i="12"/>
  <c r="J56" i="12"/>
  <c r="I57" i="12"/>
  <c r="J57" i="12"/>
  <c r="I58" i="12"/>
  <c r="J58" i="12"/>
  <c r="I59" i="12"/>
  <c r="J59" i="12"/>
  <c r="I60" i="12"/>
  <c r="J60" i="12"/>
  <c r="I62" i="12"/>
  <c r="J62" i="12"/>
  <c r="I63" i="12"/>
  <c r="J63" i="12"/>
  <c r="I64" i="12"/>
  <c r="J64" i="12"/>
  <c r="I65" i="12"/>
  <c r="J65" i="12"/>
  <c r="I66" i="12"/>
  <c r="J66" i="12"/>
  <c r="I67" i="12"/>
  <c r="J67" i="12"/>
  <c r="I69" i="12"/>
  <c r="J69" i="12"/>
  <c r="I70" i="12"/>
  <c r="J70" i="12"/>
  <c r="I71" i="12"/>
  <c r="J71" i="12"/>
  <c r="I72" i="12"/>
  <c r="J72" i="12"/>
  <c r="I73" i="12"/>
  <c r="J73" i="12"/>
  <c r="I74" i="12"/>
  <c r="J74" i="12"/>
  <c r="I75" i="12"/>
  <c r="J75" i="12"/>
  <c r="I76" i="12"/>
  <c r="J76" i="12"/>
  <c r="I77" i="12"/>
  <c r="J77" i="12"/>
  <c r="I78" i="12"/>
  <c r="J78" i="12"/>
  <c r="I80" i="12"/>
  <c r="J80" i="12"/>
  <c r="I81" i="12"/>
  <c r="J81" i="12"/>
  <c r="I82" i="12"/>
  <c r="J82" i="12"/>
  <c r="I83" i="12"/>
  <c r="J83" i="12"/>
  <c r="I84" i="12"/>
  <c r="J84" i="12"/>
  <c r="I85" i="12"/>
  <c r="J85" i="12"/>
  <c r="I86" i="12"/>
  <c r="J86" i="12"/>
  <c r="I88" i="12"/>
  <c r="J88" i="12"/>
  <c r="I89" i="12"/>
  <c r="J89" i="12"/>
  <c r="I90" i="12"/>
  <c r="J90" i="12"/>
  <c r="I91" i="12"/>
  <c r="J91" i="12"/>
  <c r="I92" i="12"/>
  <c r="J92" i="12"/>
  <c r="I93" i="12"/>
  <c r="J93" i="12"/>
  <c r="I94" i="12"/>
  <c r="J94" i="12"/>
  <c r="I95" i="12"/>
  <c r="J95" i="12"/>
  <c r="I96" i="12"/>
  <c r="J96" i="12"/>
  <c r="I98" i="12"/>
  <c r="J98" i="12"/>
  <c r="I100" i="12"/>
  <c r="J100" i="12"/>
  <c r="I102" i="12"/>
  <c r="J102" i="12"/>
  <c r="I104" i="12"/>
  <c r="J104" i="12"/>
  <c r="I105" i="12"/>
  <c r="J105" i="12"/>
  <c r="I107" i="12"/>
  <c r="J107" i="12"/>
  <c r="I108" i="12"/>
  <c r="J108" i="12"/>
  <c r="I109" i="12"/>
  <c r="J109" i="12"/>
  <c r="I110" i="12"/>
  <c r="J110" i="12"/>
  <c r="I111" i="12"/>
  <c r="J111" i="12"/>
  <c r="I112" i="12"/>
  <c r="J112" i="12"/>
  <c r="I113" i="12"/>
  <c r="J113" i="12"/>
  <c r="I114" i="12"/>
  <c r="J114" i="12"/>
  <c r="I115" i="12"/>
  <c r="J115" i="12"/>
  <c r="I117" i="12"/>
  <c r="J117" i="12"/>
  <c r="I118" i="12"/>
  <c r="J118" i="12"/>
  <c r="I119" i="12"/>
  <c r="J119" i="12"/>
  <c r="I120" i="12"/>
  <c r="J120" i="12"/>
  <c r="I122" i="12"/>
  <c r="J122" i="12"/>
  <c r="I124" i="12"/>
  <c r="J124" i="12"/>
  <c r="I126" i="12"/>
  <c r="J126" i="12"/>
  <c r="I127" i="12"/>
  <c r="J127" i="12"/>
  <c r="I129" i="12"/>
  <c r="J129" i="12"/>
  <c r="I130" i="12"/>
  <c r="J130" i="12"/>
  <c r="I131" i="12"/>
  <c r="J131" i="12"/>
  <c r="I132" i="12"/>
  <c r="J132" i="12"/>
  <c r="I133" i="12"/>
  <c r="J133" i="12"/>
  <c r="I135" i="12"/>
  <c r="J135" i="12"/>
  <c r="I136" i="12"/>
  <c r="J136" i="12"/>
  <c r="I137" i="12"/>
  <c r="J137" i="12"/>
  <c r="I138" i="12"/>
  <c r="J138" i="12"/>
  <c r="I139" i="12"/>
  <c r="J139" i="12"/>
  <c r="I141" i="12"/>
  <c r="J141" i="12"/>
  <c r="I142" i="12"/>
  <c r="J142" i="12"/>
  <c r="I144" i="12"/>
  <c r="J144" i="12"/>
  <c r="I145" i="12"/>
  <c r="J145" i="12"/>
  <c r="I147" i="12"/>
  <c r="J147" i="12"/>
  <c r="I149" i="12"/>
  <c r="J149" i="12"/>
  <c r="I150" i="12"/>
  <c r="J150" i="12"/>
  <c r="I151" i="12"/>
  <c r="J151" i="12"/>
  <c r="I152" i="12"/>
  <c r="J152" i="12"/>
  <c r="I153" i="12"/>
  <c r="J153" i="12"/>
  <c r="I155" i="12"/>
  <c r="J155" i="12"/>
  <c r="I157" i="12"/>
  <c r="J157" i="12"/>
  <c r="I158" i="12"/>
  <c r="J158" i="12"/>
  <c r="I159" i="12"/>
  <c r="J159" i="12"/>
  <c r="I161" i="12"/>
  <c r="J161" i="12"/>
  <c r="I165" i="12"/>
  <c r="J165" i="12"/>
  <c r="G97" i="12"/>
  <c r="G3" i="12"/>
  <c r="G11" i="12"/>
  <c r="G61" i="12"/>
  <c r="G166" i="12" s="1"/>
  <c r="G79" i="12"/>
  <c r="G87" i="12"/>
  <c r="I87" i="12" s="1"/>
  <c r="G99" i="12"/>
  <c r="I99" i="12" s="1"/>
  <c r="G101" i="12"/>
  <c r="G103" i="12"/>
  <c r="G106" i="12"/>
  <c r="J106" i="12" s="1"/>
  <c r="G116" i="12"/>
  <c r="G121" i="12"/>
  <c r="G123" i="12"/>
  <c r="G125" i="12"/>
  <c r="G128" i="12"/>
  <c r="G134" i="12"/>
  <c r="J134" i="12" s="1"/>
  <c r="G140" i="12"/>
  <c r="G143" i="12"/>
  <c r="I143" i="12" s="1"/>
  <c r="G146" i="12"/>
  <c r="I146" i="12" s="1"/>
  <c r="G148" i="12"/>
  <c r="G154" i="12"/>
  <c r="G156" i="12"/>
  <c r="J156" i="12" s="1"/>
  <c r="G160" i="12"/>
  <c r="G164" i="12"/>
  <c r="H4" i="10"/>
  <c r="H5" i="10"/>
  <c r="H6" i="10"/>
  <c r="H7" i="10"/>
  <c r="H8" i="10"/>
  <c r="H9" i="10"/>
  <c r="H10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8" i="10"/>
  <c r="H79" i="10"/>
  <c r="H80" i="10"/>
  <c r="H81" i="10"/>
  <c r="H82" i="10"/>
  <c r="H83" i="10"/>
  <c r="H84" i="10"/>
  <c r="H86" i="10"/>
  <c r="H87" i="10"/>
  <c r="H88" i="10"/>
  <c r="H89" i="10"/>
  <c r="H90" i="10"/>
  <c r="H91" i="10"/>
  <c r="H92" i="10"/>
  <c r="H94" i="10"/>
  <c r="H95" i="10"/>
  <c r="H96" i="10"/>
  <c r="H97" i="10"/>
  <c r="H98" i="10"/>
  <c r="H99" i="10"/>
  <c r="H101" i="10"/>
  <c r="H103" i="10"/>
  <c r="H105" i="10"/>
  <c r="H107" i="10"/>
  <c r="H108" i="10"/>
  <c r="H110" i="10"/>
  <c r="H111" i="10"/>
  <c r="H112" i="10"/>
  <c r="H113" i="10"/>
  <c r="H114" i="10"/>
  <c r="H115" i="10"/>
  <c r="H116" i="10"/>
  <c r="H117" i="10"/>
  <c r="H118" i="10"/>
  <c r="H120" i="10"/>
  <c r="H121" i="10"/>
  <c r="H122" i="10"/>
  <c r="H123" i="10"/>
  <c r="H125" i="10"/>
  <c r="H126" i="10"/>
  <c r="H128" i="10"/>
  <c r="H130" i="10"/>
  <c r="H131" i="10"/>
  <c r="H133" i="10"/>
  <c r="H134" i="10"/>
  <c r="H135" i="10"/>
  <c r="H136" i="10"/>
  <c r="H137" i="10"/>
  <c r="H138" i="10"/>
  <c r="H140" i="10"/>
  <c r="H141" i="10"/>
  <c r="H142" i="10"/>
  <c r="H143" i="10"/>
  <c r="H144" i="10"/>
  <c r="H146" i="10"/>
  <c r="H147" i="10"/>
  <c r="H149" i="10"/>
  <c r="H150" i="10"/>
  <c r="H152" i="10"/>
  <c r="H154" i="10"/>
  <c r="H155" i="10"/>
  <c r="H156" i="10"/>
  <c r="H157" i="10"/>
  <c r="H158" i="10"/>
  <c r="H160" i="10"/>
  <c r="H162" i="10"/>
  <c r="H163" i="10"/>
  <c r="H164" i="10"/>
  <c r="H166" i="10"/>
  <c r="H168" i="10"/>
  <c r="H169" i="10"/>
  <c r="G104" i="10"/>
  <c r="H104" i="10"/>
  <c r="G102" i="10"/>
  <c r="H102" i="10"/>
  <c r="G100" i="10"/>
  <c r="H100" i="10"/>
  <c r="G93" i="10"/>
  <c r="H93" i="10"/>
  <c r="G85" i="10"/>
  <c r="H85" i="10"/>
  <c r="G77" i="10"/>
  <c r="H77" i="10"/>
  <c r="G3" i="10"/>
  <c r="H3" i="10"/>
  <c r="G11" i="10"/>
  <c r="H11" i="10"/>
  <c r="G60" i="10"/>
  <c r="H60" i="10"/>
  <c r="G106" i="10"/>
  <c r="H106" i="10"/>
  <c r="G109" i="10"/>
  <c r="H109" i="10"/>
  <c r="G119" i="10"/>
  <c r="H119" i="10"/>
  <c r="G124" i="10"/>
  <c r="H124" i="10"/>
  <c r="G129" i="10"/>
  <c r="H129" i="10"/>
  <c r="G132" i="10"/>
  <c r="H132" i="10"/>
  <c r="G139" i="10"/>
  <c r="H139" i="10"/>
  <c r="G165" i="10"/>
  <c r="H165" i="10"/>
  <c r="G167" i="10"/>
  <c r="H167" i="10"/>
  <c r="G161" i="10"/>
  <c r="H161" i="10"/>
  <c r="G159" i="10"/>
  <c r="H159" i="10"/>
  <c r="G153" i="10"/>
  <c r="H153" i="10"/>
  <c r="G151" i="10"/>
  <c r="H151" i="10"/>
  <c r="G148" i="10"/>
  <c r="H148" i="10"/>
  <c r="G145" i="10"/>
  <c r="H145" i="10"/>
  <c r="F283" i="9"/>
  <c r="F424" i="9"/>
  <c r="F444" i="9"/>
  <c r="F449" i="9"/>
  <c r="F480" i="9"/>
  <c r="F684" i="9" s="1"/>
  <c r="F486" i="9"/>
  <c r="F489" i="9"/>
  <c r="F543" i="9"/>
  <c r="F615" i="9"/>
  <c r="F640" i="9"/>
  <c r="F666" i="9"/>
  <c r="F669" i="9"/>
  <c r="H669" i="9" s="1"/>
  <c r="I669" i="9" s="1"/>
  <c r="F672" i="9"/>
  <c r="H46" i="9"/>
  <c r="I46" i="9" s="1"/>
  <c r="F59" i="9"/>
  <c r="F517" i="9"/>
  <c r="H517" i="9" s="1"/>
  <c r="I517" i="9" s="1"/>
  <c r="H9" i="9"/>
  <c r="I9" i="9" s="1"/>
  <c r="H468" i="9"/>
  <c r="I468" i="9" s="1"/>
  <c r="H211" i="9"/>
  <c r="I211" i="9" s="1"/>
  <c r="H610" i="9"/>
  <c r="I610" i="9" s="1"/>
  <c r="E258" i="9"/>
  <c r="H449" i="9"/>
  <c r="I449" i="9" s="1"/>
  <c r="H665" i="9"/>
  <c r="K684" i="9"/>
  <c r="H446" i="9"/>
  <c r="I446" i="9"/>
  <c r="H386" i="9"/>
  <c r="I386" i="9" s="1"/>
  <c r="H528" i="9"/>
  <c r="I528" i="9" s="1"/>
  <c r="H390" i="9"/>
  <c r="I390" i="9" s="1"/>
  <c r="H634" i="9"/>
  <c r="I634" i="9"/>
  <c r="H444" i="9"/>
  <c r="I444" i="9" s="1"/>
  <c r="H377" i="9"/>
  <c r="I377" i="9" s="1"/>
  <c r="H369" i="9"/>
  <c r="I369" i="9"/>
  <c r="H296" i="9"/>
  <c r="I296" i="9" s="1"/>
  <c r="H271" i="9"/>
  <c r="I271" i="9"/>
  <c r="H198" i="9"/>
  <c r="I198" i="9" s="1"/>
  <c r="H194" i="9"/>
  <c r="I194" i="9"/>
  <c r="H182" i="9"/>
  <c r="I182" i="9" s="1"/>
  <c r="H25" i="9"/>
  <c r="I25" i="9" s="1"/>
  <c r="H144" i="9"/>
  <c r="I144" i="9" s="1"/>
  <c r="H141" i="9"/>
  <c r="I141" i="9" s="1"/>
  <c r="H137" i="9"/>
  <c r="I137" i="9"/>
  <c r="H111" i="9"/>
  <c r="I111" i="9" s="1"/>
  <c r="H73" i="9"/>
  <c r="I73" i="9" s="1"/>
  <c r="H67" i="9"/>
  <c r="I67" i="9" s="1"/>
  <c r="H42" i="9"/>
  <c r="I42" i="9" s="1"/>
  <c r="H30" i="9"/>
  <c r="I30" i="9" s="1"/>
  <c r="H21" i="9"/>
  <c r="H642" i="9"/>
  <c r="I642" i="9" s="1"/>
  <c r="E55" i="9"/>
  <c r="H55" i="9" s="1"/>
  <c r="I55" i="9" s="1"/>
  <c r="F50" i="10"/>
  <c r="F46" i="10"/>
  <c r="F47" i="10"/>
  <c r="F45" i="10"/>
  <c r="F42" i="10"/>
  <c r="F51" i="10"/>
  <c r="F15" i="10"/>
  <c r="H59" i="9"/>
  <c r="I59" i="9"/>
  <c r="H258" i="9"/>
  <c r="I258" i="9" s="1"/>
  <c r="H216" i="9"/>
  <c r="I216" i="9" s="1"/>
  <c r="H18" i="9"/>
  <c r="H150" i="9"/>
  <c r="H489" i="9"/>
  <c r="I489" i="9" s="1"/>
  <c r="H588" i="9"/>
  <c r="I588" i="9" s="1"/>
  <c r="H553" i="9"/>
  <c r="I553" i="9" s="1"/>
  <c r="H548" i="9"/>
  <c r="I548" i="9" s="1"/>
  <c r="H342" i="9"/>
  <c r="I342" i="9" s="1"/>
  <c r="H283" i="9"/>
  <c r="I283" i="9" s="1"/>
  <c r="H278" i="9"/>
  <c r="I278" i="9" s="1"/>
  <c r="H171" i="9"/>
  <c r="I171" i="9" s="1"/>
  <c r="H100" i="9"/>
  <c r="I100" i="9"/>
  <c r="H83" i="9"/>
  <c r="I83" i="9" s="1"/>
  <c r="H651" i="9"/>
  <c r="I651" i="9" s="1"/>
  <c r="H230" i="9"/>
  <c r="I230" i="9" s="1"/>
  <c r="I235" i="9"/>
  <c r="H249" i="9"/>
  <c r="I249" i="9" s="1"/>
  <c r="H255" i="9"/>
  <c r="I255" i="9" s="1"/>
  <c r="H267" i="9"/>
  <c r="I267" i="9"/>
  <c r="H274" i="9"/>
  <c r="I274" i="9" s="1"/>
  <c r="H288" i="9"/>
  <c r="I288" i="9" s="1"/>
  <c r="H302" i="9"/>
  <c r="I302" i="9" s="1"/>
  <c r="H320" i="9"/>
  <c r="I320" i="9"/>
  <c r="H357" i="9"/>
  <c r="I357" i="9" s="1"/>
  <c r="H364" i="9"/>
  <c r="I364" i="9"/>
  <c r="H403" i="9"/>
  <c r="I403" i="9" s="1"/>
  <c r="H406" i="9"/>
  <c r="I406" i="9" s="1"/>
  <c r="H412" i="9"/>
  <c r="I412" i="9" s="1"/>
  <c r="H424" i="9"/>
  <c r="I424" i="9"/>
  <c r="H432" i="9"/>
  <c r="I432" i="9" s="1"/>
  <c r="H456" i="9"/>
  <c r="I456" i="9" s="1"/>
  <c r="H472" i="9"/>
  <c r="I472" i="9"/>
  <c r="H486" i="9"/>
  <c r="I486" i="9" s="1"/>
  <c r="H498" i="9"/>
  <c r="I498" i="9" s="1"/>
  <c r="H501" i="9"/>
  <c r="I501" i="9" s="1"/>
  <c r="H510" i="9"/>
  <c r="I510" i="9" s="1"/>
  <c r="H538" i="9"/>
  <c r="I538" i="9" s="1"/>
  <c r="H543" i="9"/>
  <c r="I543" i="9"/>
  <c r="H581" i="9"/>
  <c r="I581" i="9" s="1"/>
  <c r="H592" i="9"/>
  <c r="I592" i="9" s="1"/>
  <c r="H601" i="9"/>
  <c r="I601" i="9" s="1"/>
  <c r="H605" i="9"/>
  <c r="I605" i="9" s="1"/>
  <c r="H615" i="9"/>
  <c r="I615" i="9" s="1"/>
  <c r="H625" i="9"/>
  <c r="I625" i="9"/>
  <c r="H640" i="9"/>
  <c r="I640" i="9" s="1"/>
  <c r="H655" i="9"/>
  <c r="I655" i="9" s="1"/>
  <c r="H666" i="9"/>
  <c r="I666" i="9" s="1"/>
  <c r="H672" i="9"/>
  <c r="I672" i="9"/>
  <c r="H679" i="9"/>
  <c r="I679" i="9" s="1"/>
  <c r="H3" i="9"/>
  <c r="I3" i="9" s="1"/>
  <c r="I21" i="9"/>
  <c r="I18" i="9"/>
  <c r="I168" i="10"/>
  <c r="F167" i="10"/>
  <c r="E167" i="10"/>
  <c r="I166" i="10"/>
  <c r="F165" i="10"/>
  <c r="I164" i="10"/>
  <c r="I162" i="10"/>
  <c r="F161" i="10"/>
  <c r="E161" i="10"/>
  <c r="D161" i="10"/>
  <c r="F159" i="10"/>
  <c r="E159" i="10"/>
  <c r="D159" i="10"/>
  <c r="I157" i="10"/>
  <c r="I156" i="10"/>
  <c r="I155" i="10"/>
  <c r="I154" i="10"/>
  <c r="F153" i="10"/>
  <c r="E153" i="10"/>
  <c r="D153" i="10"/>
  <c r="I152" i="10"/>
  <c r="F151" i="10"/>
  <c r="E151" i="10"/>
  <c r="D151" i="10"/>
  <c r="I150" i="10"/>
  <c r="I149" i="10"/>
  <c r="F148" i="10"/>
  <c r="E148" i="10"/>
  <c r="D148" i="10"/>
  <c r="I147" i="10"/>
  <c r="I146" i="10"/>
  <c r="F145" i="10"/>
  <c r="E145" i="10"/>
  <c r="D145" i="10"/>
  <c r="I142" i="10"/>
  <c r="I141" i="10"/>
  <c r="I140" i="10"/>
  <c r="F139" i="10"/>
  <c r="E139" i="10"/>
  <c r="D139" i="10"/>
  <c r="I138" i="10"/>
  <c r="I137" i="10"/>
  <c r="I136" i="10"/>
  <c r="I135" i="10"/>
  <c r="I134" i="10"/>
  <c r="I133" i="10"/>
  <c r="F132" i="10"/>
  <c r="E132" i="10"/>
  <c r="D132" i="10"/>
  <c r="I131" i="10"/>
  <c r="I130" i="10"/>
  <c r="F129" i="10"/>
  <c r="E129" i="10"/>
  <c r="D129" i="10"/>
  <c r="I128" i="10"/>
  <c r="F127" i="10"/>
  <c r="E127" i="10"/>
  <c r="D127" i="10"/>
  <c r="I125" i="10"/>
  <c r="F124" i="10"/>
  <c r="E124" i="10"/>
  <c r="D124" i="10"/>
  <c r="I121" i="10"/>
  <c r="I120" i="10"/>
  <c r="F119" i="10"/>
  <c r="E119" i="10"/>
  <c r="D119" i="10"/>
  <c r="I118" i="10"/>
  <c r="I117" i="10"/>
  <c r="I115" i="10"/>
  <c r="I114" i="10"/>
  <c r="I113" i="10"/>
  <c r="I112" i="10"/>
  <c r="I111" i="10"/>
  <c r="I110" i="10"/>
  <c r="F109" i="10"/>
  <c r="E109" i="10"/>
  <c r="D109" i="10"/>
  <c r="I108" i="10"/>
  <c r="I107" i="10"/>
  <c r="F106" i="10"/>
  <c r="E106" i="10"/>
  <c r="D106" i="10"/>
  <c r="I105" i="10"/>
  <c r="F104" i="10"/>
  <c r="E104" i="10"/>
  <c r="D104" i="10"/>
  <c r="I103" i="10"/>
  <c r="F102" i="10"/>
  <c r="E102" i="10"/>
  <c r="D102" i="10"/>
  <c r="I101" i="10"/>
  <c r="F100" i="10"/>
  <c r="E100" i="10"/>
  <c r="D100" i="10"/>
  <c r="I99" i="10"/>
  <c r="I98" i="10"/>
  <c r="I97" i="10"/>
  <c r="I96" i="10"/>
  <c r="I95" i="10"/>
  <c r="I94" i="10"/>
  <c r="F93" i="10"/>
  <c r="E93" i="10"/>
  <c r="D93" i="10"/>
  <c r="I92" i="10"/>
  <c r="I91" i="10"/>
  <c r="I90" i="10"/>
  <c r="I89" i="10"/>
  <c r="I88" i="10"/>
  <c r="I87" i="10"/>
  <c r="I86" i="10"/>
  <c r="F85" i="10"/>
  <c r="E85" i="10"/>
  <c r="D85" i="10"/>
  <c r="I83" i="10"/>
  <c r="I82" i="10"/>
  <c r="I81" i="10"/>
  <c r="I80" i="10"/>
  <c r="I79" i="10"/>
  <c r="F77" i="10"/>
  <c r="E77" i="10"/>
  <c r="D77" i="10"/>
  <c r="I76" i="10"/>
  <c r="I75" i="10"/>
  <c r="I73" i="10"/>
  <c r="I72" i="10"/>
  <c r="I71" i="10"/>
  <c r="I70" i="10"/>
  <c r="I69" i="10"/>
  <c r="I68" i="10"/>
  <c r="I67" i="10"/>
  <c r="I66" i="10"/>
  <c r="I64" i="10"/>
  <c r="I63" i="10"/>
  <c r="I62" i="10"/>
  <c r="F60" i="10"/>
  <c r="E60" i="10"/>
  <c r="D60" i="10"/>
  <c r="I59" i="10"/>
  <c r="I58" i="10"/>
  <c r="I57" i="10"/>
  <c r="I56" i="10"/>
  <c r="I55" i="10"/>
  <c r="I54" i="10"/>
  <c r="I53" i="10"/>
  <c r="I52" i="10"/>
  <c r="I50" i="10"/>
  <c r="I47" i="10"/>
  <c r="I44" i="10"/>
  <c r="I41" i="10"/>
  <c r="I40" i="10"/>
  <c r="I39" i="10"/>
  <c r="I38" i="10"/>
  <c r="I37" i="10"/>
  <c r="I36" i="10"/>
  <c r="I35" i="10"/>
  <c r="I34" i="10"/>
  <c r="I33" i="10"/>
  <c r="I32" i="10"/>
  <c r="I31" i="10"/>
  <c r="E29" i="10"/>
  <c r="I29" i="10"/>
  <c r="I28" i="10"/>
  <c r="I27" i="10"/>
  <c r="I26" i="10"/>
  <c r="I25" i="10"/>
  <c r="E24" i="10"/>
  <c r="E23" i="10"/>
  <c r="E22" i="10"/>
  <c r="I22" i="10"/>
  <c r="I21" i="10"/>
  <c r="I20" i="10"/>
  <c r="I19" i="10"/>
  <c r="I18" i="10"/>
  <c r="I17" i="10"/>
  <c r="I16" i="10"/>
  <c r="I15" i="10"/>
  <c r="I14" i="10"/>
  <c r="I13" i="10"/>
  <c r="I12" i="10"/>
  <c r="D12" i="10"/>
  <c r="F11" i="10"/>
  <c r="D11" i="10"/>
  <c r="I9" i="10"/>
  <c r="I8" i="10"/>
  <c r="I7" i="10"/>
  <c r="I6" i="10"/>
  <c r="I5" i="10"/>
  <c r="I4" i="10"/>
  <c r="F3" i="10"/>
  <c r="E3" i="10"/>
  <c r="D3" i="10"/>
  <c r="D169" i="10"/>
  <c r="I3" i="10"/>
  <c r="I23" i="10"/>
  <c r="E11" i="10"/>
  <c r="I11" i="10"/>
  <c r="I60" i="10"/>
  <c r="I77" i="10"/>
  <c r="I85" i="10"/>
  <c r="I93" i="10"/>
  <c r="I102" i="10"/>
  <c r="I104" i="10"/>
  <c r="I106" i="10"/>
  <c r="I109" i="10"/>
  <c r="I119" i="10"/>
  <c r="I124" i="10"/>
  <c r="I127" i="10"/>
  <c r="I129" i="10"/>
  <c r="I132" i="10"/>
  <c r="I139" i="10"/>
  <c r="I145" i="10"/>
  <c r="I148" i="10"/>
  <c r="I151" i="10"/>
  <c r="I153" i="10"/>
  <c r="I161" i="10"/>
  <c r="I165" i="10"/>
  <c r="I167" i="10"/>
  <c r="F169" i="10"/>
  <c r="E169" i="10"/>
  <c r="I100" i="10"/>
  <c r="I24" i="10"/>
  <c r="I169" i="10"/>
  <c r="F45" i="2"/>
  <c r="E102" i="2"/>
  <c r="E175" i="2"/>
  <c r="F151" i="2"/>
  <c r="G151" i="2"/>
  <c r="F124" i="2"/>
  <c r="F129" i="2"/>
  <c r="F61" i="2"/>
  <c r="F12" i="2"/>
  <c r="E3" i="2"/>
  <c r="E22" i="2"/>
  <c r="E11" i="2"/>
  <c r="F48" i="2"/>
  <c r="E29" i="2"/>
  <c r="G98" i="2"/>
  <c r="F104" i="2"/>
  <c r="F158" i="2"/>
  <c r="F163" i="2"/>
  <c r="F13" i="2"/>
  <c r="G4" i="2"/>
  <c r="G5" i="2"/>
  <c r="G6" i="2"/>
  <c r="G7" i="2"/>
  <c r="G8" i="2"/>
  <c r="G9" i="2"/>
  <c r="G12" i="2"/>
  <c r="G13" i="2"/>
  <c r="G14" i="2"/>
  <c r="G15" i="2"/>
  <c r="G16" i="2"/>
  <c r="G17" i="2"/>
  <c r="G18" i="2"/>
  <c r="G19" i="2"/>
  <c r="G20" i="2"/>
  <c r="G21" i="2"/>
  <c r="G25" i="2"/>
  <c r="G26" i="2"/>
  <c r="G27" i="2"/>
  <c r="G28" i="2"/>
  <c r="G30" i="2"/>
  <c r="G31" i="2"/>
  <c r="G32" i="2"/>
  <c r="G33" i="2"/>
  <c r="G35" i="2"/>
  <c r="G36" i="2"/>
  <c r="G37" i="2"/>
  <c r="G38" i="2"/>
  <c r="G39" i="2"/>
  <c r="G40" i="2"/>
  <c r="G42" i="2"/>
  <c r="G46" i="2"/>
  <c r="G49" i="2"/>
  <c r="G50" i="2"/>
  <c r="G52" i="2"/>
  <c r="G53" i="2"/>
  <c r="G54" i="2"/>
  <c r="G55" i="2"/>
  <c r="G56" i="2"/>
  <c r="G57" i="2"/>
  <c r="G58" i="2"/>
  <c r="G59" i="2"/>
  <c r="G62" i="2"/>
  <c r="G63" i="2"/>
  <c r="G64" i="2"/>
  <c r="G66" i="2"/>
  <c r="G67" i="2"/>
  <c r="G68" i="2"/>
  <c r="G69" i="2"/>
  <c r="G70" i="2"/>
  <c r="G71" i="2"/>
  <c r="G72" i="2"/>
  <c r="G73" i="2"/>
  <c r="G75" i="2"/>
  <c r="G76" i="2"/>
  <c r="G78" i="2"/>
  <c r="G79" i="2"/>
  <c r="G80" i="2"/>
  <c r="G81" i="2"/>
  <c r="G82" i="2"/>
  <c r="G85" i="2"/>
  <c r="G86" i="2"/>
  <c r="G87" i="2"/>
  <c r="G88" i="2"/>
  <c r="G89" i="2"/>
  <c r="G90" i="2"/>
  <c r="G91" i="2"/>
  <c r="G93" i="2"/>
  <c r="G94" i="2"/>
  <c r="G95" i="2"/>
  <c r="G96" i="2"/>
  <c r="G97" i="2"/>
  <c r="G100" i="2"/>
  <c r="G103" i="2"/>
  <c r="G106" i="2"/>
  <c r="G108" i="2"/>
  <c r="G109" i="2"/>
  <c r="G111" i="2"/>
  <c r="G112" i="2"/>
  <c r="G113" i="2"/>
  <c r="G114" i="2"/>
  <c r="G115" i="2"/>
  <c r="G116" i="2"/>
  <c r="G118" i="2"/>
  <c r="G119" i="2"/>
  <c r="G121" i="2"/>
  <c r="G122" i="2"/>
  <c r="G126" i="2"/>
  <c r="G128" i="2"/>
  <c r="G130" i="2"/>
  <c r="G132" i="2"/>
  <c r="G133" i="2"/>
  <c r="G135" i="2"/>
  <c r="G136" i="2"/>
  <c r="G137" i="2"/>
  <c r="G138" i="2"/>
  <c r="G139" i="2"/>
  <c r="G140" i="2"/>
  <c r="G142" i="2"/>
  <c r="G143" i="2"/>
  <c r="G144" i="2"/>
  <c r="G149" i="2"/>
  <c r="G153" i="2"/>
  <c r="G154" i="2"/>
  <c r="G157" i="2"/>
  <c r="E159" i="2"/>
  <c r="G160" i="2"/>
  <c r="G161" i="2"/>
  <c r="G162" i="2"/>
  <c r="G163" i="2"/>
  <c r="G168" i="2"/>
  <c r="G170" i="2"/>
  <c r="G171" i="2"/>
  <c r="G172" i="2"/>
  <c r="G174" i="2"/>
  <c r="F123" i="2"/>
  <c r="E152" i="2"/>
  <c r="F14" i="2"/>
  <c r="F15" i="2"/>
  <c r="F16" i="2"/>
  <c r="F17" i="2"/>
  <c r="F18" i="2"/>
  <c r="F19" i="2"/>
  <c r="F20" i="2"/>
  <c r="F21" i="2"/>
  <c r="F25" i="2"/>
  <c r="F26" i="2"/>
  <c r="F27" i="2"/>
  <c r="F28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6" i="2"/>
  <c r="F47" i="2"/>
  <c r="F49" i="2"/>
  <c r="F50" i="2"/>
  <c r="F51" i="2"/>
  <c r="F52" i="2"/>
  <c r="F53" i="2"/>
  <c r="F54" i="2"/>
  <c r="F55" i="2"/>
  <c r="F56" i="2"/>
  <c r="F57" i="2"/>
  <c r="F58" i="2"/>
  <c r="F59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8" i="2"/>
  <c r="F79" i="2"/>
  <c r="F80" i="2"/>
  <c r="F81" i="2"/>
  <c r="F82" i="2"/>
  <c r="F83" i="2"/>
  <c r="F85" i="2"/>
  <c r="F86" i="2"/>
  <c r="F87" i="2"/>
  <c r="F88" i="2"/>
  <c r="F89" i="2"/>
  <c r="F90" i="2"/>
  <c r="F91" i="2"/>
  <c r="F93" i="2"/>
  <c r="F94" i="2"/>
  <c r="F95" i="2"/>
  <c r="F96" i="2"/>
  <c r="F97" i="2"/>
  <c r="F98" i="2"/>
  <c r="F100" i="2"/>
  <c r="F101" i="2"/>
  <c r="F106" i="2"/>
  <c r="F108" i="2"/>
  <c r="F109" i="2"/>
  <c r="F111" i="2"/>
  <c r="F112" i="2"/>
  <c r="F113" i="2"/>
  <c r="F114" i="2"/>
  <c r="F115" i="2"/>
  <c r="F116" i="2"/>
  <c r="F117" i="2"/>
  <c r="F118" i="2"/>
  <c r="F119" i="2"/>
  <c r="F121" i="2"/>
  <c r="F122" i="2"/>
  <c r="F126" i="2"/>
  <c r="F128" i="2"/>
  <c r="F130" i="2"/>
  <c r="F132" i="2"/>
  <c r="F133" i="2"/>
  <c r="F135" i="2"/>
  <c r="F136" i="2"/>
  <c r="F137" i="2"/>
  <c r="F138" i="2"/>
  <c r="F139" i="2"/>
  <c r="F140" i="2"/>
  <c r="F142" i="2"/>
  <c r="F143" i="2"/>
  <c r="F144" i="2"/>
  <c r="F145" i="2"/>
  <c r="F146" i="2"/>
  <c r="F147" i="2"/>
  <c r="F149" i="2"/>
  <c r="F153" i="2"/>
  <c r="F154" i="2"/>
  <c r="F155" i="2"/>
  <c r="F157" i="2"/>
  <c r="F160" i="2"/>
  <c r="F161" i="2"/>
  <c r="F162" i="2"/>
  <c r="F164" i="2"/>
  <c r="F166" i="2"/>
  <c r="F168" i="2"/>
  <c r="F169" i="2"/>
  <c r="F170" i="2"/>
  <c r="F171" i="2"/>
  <c r="F172" i="2"/>
  <c r="F174" i="2"/>
  <c r="D23" i="2"/>
  <c r="G23" i="2"/>
  <c r="D24" i="2"/>
  <c r="F24" i="2"/>
  <c r="E156" i="2"/>
  <c r="E141" i="2"/>
  <c r="E134" i="2"/>
  <c r="E99" i="2"/>
  <c r="E120" i="2"/>
  <c r="E148" i="2"/>
  <c r="E84" i="2"/>
  <c r="E60" i="2"/>
  <c r="E77" i="2"/>
  <c r="E92" i="2"/>
  <c r="E107" i="2"/>
  <c r="E110" i="2"/>
  <c r="E131" i="2"/>
  <c r="E165" i="2"/>
  <c r="E167" i="2"/>
  <c r="E173" i="2"/>
  <c r="F4" i="2"/>
  <c r="F5" i="2"/>
  <c r="F6" i="2"/>
  <c r="F7" i="2"/>
  <c r="F8" i="2"/>
  <c r="F9" i="2"/>
  <c r="F10" i="2"/>
  <c r="D167" i="2"/>
  <c r="D159" i="2"/>
  <c r="D141" i="2"/>
  <c r="D134" i="2"/>
  <c r="D131" i="2"/>
  <c r="D120" i="2"/>
  <c r="D107" i="2"/>
  <c r="D110" i="2"/>
  <c r="D92" i="2"/>
  <c r="D84" i="2"/>
  <c r="D77" i="2"/>
  <c r="D60" i="2"/>
  <c r="D3" i="2"/>
  <c r="D152" i="2"/>
  <c r="C148" i="2"/>
  <c r="D148" i="2"/>
  <c r="C152" i="2"/>
  <c r="D29" i="2"/>
  <c r="D22" i="2"/>
  <c r="D173" i="2"/>
  <c r="D165" i="2"/>
  <c r="D156" i="2"/>
  <c r="D125" i="2"/>
  <c r="F125" i="2"/>
  <c r="D105" i="2"/>
  <c r="G105" i="2"/>
  <c r="D102" i="2"/>
  <c r="D99" i="2"/>
  <c r="C3" i="2"/>
  <c r="C12" i="2"/>
  <c r="C60" i="2"/>
  <c r="C77" i="2"/>
  <c r="C84" i="2"/>
  <c r="C92" i="2"/>
  <c r="C99" i="2"/>
  <c r="C102" i="2"/>
  <c r="C105" i="2"/>
  <c r="C107" i="2"/>
  <c r="C110" i="2"/>
  <c r="C120" i="2"/>
  <c r="C125" i="2"/>
  <c r="C128" i="2"/>
  <c r="C131" i="2"/>
  <c r="C134" i="2"/>
  <c r="C141" i="2"/>
  <c r="C156" i="2"/>
  <c r="C159" i="2"/>
  <c r="C165" i="2"/>
  <c r="C167" i="2"/>
  <c r="C11" i="2"/>
  <c r="F60" i="2"/>
  <c r="F102" i="2"/>
  <c r="F105" i="2"/>
  <c r="G29" i="2"/>
  <c r="D11" i="2"/>
  <c r="F107" i="2"/>
  <c r="F92" i="2"/>
  <c r="F22" i="2"/>
  <c r="F3" i="2"/>
  <c r="G120" i="2"/>
  <c r="F159" i="2"/>
  <c r="G22" i="2"/>
  <c r="G131" i="2"/>
  <c r="G156" i="2"/>
  <c r="F141" i="2"/>
  <c r="G148" i="2"/>
  <c r="F152" i="2"/>
  <c r="G173" i="2"/>
  <c r="F156" i="2"/>
  <c r="F148" i="2"/>
  <c r="F131" i="2"/>
  <c r="F110" i="2"/>
  <c r="G60" i="2"/>
  <c r="G99" i="2"/>
  <c r="G110" i="2"/>
  <c r="G102" i="2"/>
  <c r="C175" i="2"/>
  <c r="F165" i="2"/>
  <c r="F29" i="2"/>
  <c r="F167" i="2"/>
  <c r="G107" i="2"/>
  <c r="F84" i="2"/>
  <c r="G134" i="2"/>
  <c r="G77" i="2"/>
  <c r="F77" i="2"/>
  <c r="F120" i="2"/>
  <c r="G92" i="2"/>
  <c r="G141" i="2"/>
  <c r="G152" i="2"/>
  <c r="G159" i="2"/>
  <c r="F23" i="2"/>
  <c r="G167" i="2"/>
  <c r="G125" i="2"/>
  <c r="G84" i="2"/>
  <c r="G24" i="2"/>
  <c r="F99" i="2"/>
  <c r="F134" i="2"/>
  <c r="G3" i="2"/>
  <c r="D175" i="2"/>
  <c r="F175" i="2"/>
  <c r="F11" i="2"/>
  <c r="G11" i="2"/>
  <c r="G175" i="2"/>
  <c r="F11" i="12"/>
  <c r="F166" i="12"/>
  <c r="I164" i="12"/>
  <c r="J164" i="12"/>
  <c r="I160" i="12"/>
  <c r="J160" i="12"/>
  <c r="I156" i="12"/>
  <c r="I154" i="12"/>
  <c r="J154" i="12"/>
  <c r="J148" i="12"/>
  <c r="I134" i="12"/>
  <c r="I128" i="12"/>
  <c r="J128" i="12"/>
  <c r="I125" i="12"/>
  <c r="J125" i="12"/>
  <c r="I123" i="12"/>
  <c r="I116" i="12"/>
  <c r="J116" i="12"/>
  <c r="I106" i="12"/>
  <c r="I103" i="12"/>
  <c r="J103" i="12"/>
  <c r="J101" i="12"/>
  <c r="I61" i="12"/>
  <c r="I11" i="12"/>
  <c r="J11" i="12"/>
  <c r="I3" i="12"/>
  <c r="J3" i="12"/>
  <c r="I97" i="12"/>
  <c r="J97" i="12"/>
  <c r="I166" i="12" l="1"/>
  <c r="J166" i="12"/>
  <c r="J61" i="12"/>
  <c r="J79" i="12"/>
  <c r="J140" i="12"/>
  <c r="J87" i="12"/>
  <c r="J121" i="12"/>
  <c r="J143" i="12"/>
  <c r="J99" i="12"/>
  <c r="J146" i="12"/>
  <c r="J672" i="9"/>
  <c r="J46" i="9"/>
  <c r="J42" i="9"/>
  <c r="J137" i="9"/>
  <c r="J211" i="9"/>
  <c r="J271" i="9"/>
  <c r="J342" i="9"/>
  <c r="J406" i="9"/>
  <c r="J468" i="9"/>
  <c r="J517" i="9"/>
  <c r="J592" i="9"/>
  <c r="J651" i="9"/>
  <c r="J296" i="9"/>
  <c r="J498" i="9"/>
  <c r="J625" i="9"/>
  <c r="J25" i="9"/>
  <c r="J258" i="9"/>
  <c r="J390" i="9"/>
  <c r="J501" i="9"/>
  <c r="J634" i="9"/>
  <c r="J111" i="9"/>
  <c r="J320" i="9"/>
  <c r="J456" i="9"/>
  <c r="J588" i="9"/>
  <c r="J669" i="9"/>
  <c r="J55" i="9"/>
  <c r="J141" i="9"/>
  <c r="J216" i="9"/>
  <c r="J274" i="9"/>
  <c r="J357" i="9"/>
  <c r="J412" i="9"/>
  <c r="J472" i="9"/>
  <c r="J528" i="9"/>
  <c r="J601" i="9"/>
  <c r="J655" i="9"/>
  <c r="J3" i="9"/>
  <c r="J59" i="9"/>
  <c r="J144" i="9"/>
  <c r="J230" i="9"/>
  <c r="J278" i="9"/>
  <c r="J364" i="9"/>
  <c r="J424" i="9"/>
  <c r="J538" i="9"/>
  <c r="J605" i="9"/>
  <c r="J666" i="9"/>
  <c r="J369" i="9"/>
  <c r="J486" i="9"/>
  <c r="J543" i="9"/>
  <c r="J18" i="9"/>
  <c r="J288" i="9"/>
  <c r="J489" i="9"/>
  <c r="J615" i="9"/>
  <c r="J642" i="9"/>
  <c r="J21" i="9"/>
  <c r="J83" i="9"/>
  <c r="J182" i="9"/>
  <c r="J255" i="9"/>
  <c r="J386" i="9"/>
  <c r="J446" i="9"/>
  <c r="J553" i="9"/>
  <c r="J100" i="9"/>
  <c r="J302" i="9"/>
  <c r="J449" i="9"/>
  <c r="J581" i="9"/>
  <c r="J30" i="9"/>
  <c r="J267" i="9"/>
  <c r="J403" i="9"/>
  <c r="J510" i="9"/>
  <c r="J640" i="9"/>
  <c r="J9" i="9"/>
  <c r="J67" i="9"/>
  <c r="J150" i="9"/>
  <c r="J235" i="9"/>
  <c r="J283" i="9"/>
  <c r="J432" i="9"/>
  <c r="J610" i="9"/>
  <c r="J73" i="9"/>
  <c r="J171" i="9"/>
  <c r="J249" i="9"/>
  <c r="J377" i="9"/>
  <c r="J444" i="9"/>
  <c r="J548" i="9"/>
  <c r="J679" i="9"/>
  <c r="J194" i="9"/>
  <c r="J198" i="9"/>
  <c r="E684" i="9"/>
  <c r="J480" i="9"/>
  <c r="H480" i="9"/>
  <c r="I480" i="9" s="1"/>
  <c r="H684" i="9" l="1"/>
  <c r="I684" i="9" s="1"/>
  <c r="J684" i="9"/>
  <c r="G127" i="10"/>
  <c r="H12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72" authorId="0" shapeId="0" xr:uid="{2B10602A-E48D-D94C-B1DF-561CBAAB5C97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Subject to Change
</t>
        </r>
      </text>
    </comment>
  </commentList>
</comments>
</file>

<file path=xl/sharedStrings.xml><?xml version="1.0" encoding="utf-8"?>
<sst xmlns="http://schemas.openxmlformats.org/spreadsheetml/2006/main" count="1407" uniqueCount="844">
  <si>
    <t>Student Group</t>
  </si>
  <si>
    <t>Item</t>
  </si>
  <si>
    <t>2022-2023 Allocation</t>
  </si>
  <si>
    <t>2023-2024 Allocation</t>
  </si>
  <si>
    <t>Difference</t>
  </si>
  <si>
    <t>% Change</t>
  </si>
  <si>
    <t>2023-2024 Share</t>
  </si>
  <si>
    <t>Projected Budget ($1M)</t>
  </si>
  <si>
    <t>African Student Association</t>
  </si>
  <si>
    <t>TOTAL</t>
  </si>
  <si>
    <t>Fashion Show</t>
  </si>
  <si>
    <t>Dippikill</t>
  </si>
  <si>
    <t>Africa Night</t>
  </si>
  <si>
    <t>Mixers</t>
  </si>
  <si>
    <t xml:space="preserve">ASA Annual Cultural Party </t>
  </si>
  <si>
    <t>Albany Outreach for Animals</t>
  </si>
  <si>
    <t xml:space="preserve">Blanket Making For Shelters </t>
  </si>
  <si>
    <t xml:space="preserve">Tote Bag Painting </t>
  </si>
  <si>
    <t xml:space="preserve">Dog Toy Making </t>
  </si>
  <si>
    <t xml:space="preserve">Movie Night </t>
  </si>
  <si>
    <t xml:space="preserve">Club Apparel </t>
  </si>
  <si>
    <t xml:space="preserve">Bake Sale </t>
  </si>
  <si>
    <t xml:space="preserve">Paint Night </t>
  </si>
  <si>
    <t>Cat Toy Making</t>
  </si>
  <si>
    <t>Albany Society of Physics Students</t>
  </si>
  <si>
    <t>Fall 2022</t>
  </si>
  <si>
    <t>Spring 2023</t>
  </si>
  <si>
    <t>Albany Sports Business Organization</t>
  </si>
  <si>
    <t>General Meetings/Social Events</t>
  </si>
  <si>
    <t>Semester Trips</t>
  </si>
  <si>
    <t>Merchandise</t>
  </si>
  <si>
    <t>Albany State Indian Alliance</t>
  </si>
  <si>
    <t>Asia Night</t>
  </si>
  <si>
    <t xml:space="preserve">ASIA Week </t>
  </si>
  <si>
    <t xml:space="preserve">Fall Formal </t>
  </si>
  <si>
    <t xml:space="preserve">Other Events </t>
  </si>
  <si>
    <t>Albany State University Black Alliance</t>
  </si>
  <si>
    <t xml:space="preserve">Fashion Show </t>
  </si>
  <si>
    <t xml:space="preserve">Deninm and White </t>
  </si>
  <si>
    <t xml:space="preserve">Midnight Bowling </t>
  </si>
  <si>
    <t xml:space="preserve">Black Solidarity Day </t>
  </si>
  <si>
    <t xml:space="preserve">Black Excellence Brunch </t>
  </si>
  <si>
    <t xml:space="preserve">Karoake Night </t>
  </si>
  <si>
    <t>Fried Chicken Wednesday</t>
  </si>
  <si>
    <t xml:space="preserve">Silent Disco </t>
  </si>
  <si>
    <t xml:space="preserve">ASUBA Fest </t>
  </si>
  <si>
    <t xml:space="preserve">Stoles </t>
  </si>
  <si>
    <t>Albany Student Television</t>
  </si>
  <si>
    <t>Office Supplies</t>
  </si>
  <si>
    <t xml:space="preserve">Filming Equipment </t>
  </si>
  <si>
    <t xml:space="preserve">Film Screenings </t>
  </si>
  <si>
    <t xml:space="preserve">American Cancer Society </t>
  </si>
  <si>
    <t xml:space="preserve">TOTAL </t>
  </si>
  <si>
    <t xml:space="preserve">Carnival Fundraiser </t>
  </si>
  <si>
    <t>Relay for Life Capital Region Event</t>
  </si>
  <si>
    <t>Semester Kickoff</t>
  </si>
  <si>
    <t>Cookies for a Cause</t>
  </si>
  <si>
    <t xml:space="preserve">General Membership </t>
  </si>
  <si>
    <t>Charity Ball</t>
  </si>
  <si>
    <t>Coaches Against Cancer</t>
  </si>
  <si>
    <t>Random Fundraisers</t>
  </si>
  <si>
    <t>Asian American Alliance</t>
  </si>
  <si>
    <t xml:space="preserve">Asian Occasion </t>
  </si>
  <si>
    <t xml:space="preserve">AOC Semiformal </t>
  </si>
  <si>
    <t>Graduation Stoles</t>
  </si>
  <si>
    <t xml:space="preserve">Association of South East Asian Students </t>
  </si>
  <si>
    <t xml:space="preserve">Southeast Asia Jeopardy </t>
  </si>
  <si>
    <t xml:space="preserve">Matcha Fundraiser </t>
  </si>
  <si>
    <t xml:space="preserve">Southeast Game Day </t>
  </si>
  <si>
    <t>Drench the E-Board</t>
  </si>
  <si>
    <t xml:space="preserve">Songkran </t>
  </si>
  <si>
    <t>Rising SEAs</t>
  </si>
  <si>
    <t xml:space="preserve">Bali Spirit Festival </t>
  </si>
  <si>
    <t>Brother 2 Brother</t>
  </si>
  <si>
    <t>Food for Members</t>
  </si>
  <si>
    <t>Bonding Events</t>
  </si>
  <si>
    <t xml:space="preserve">Gentleman Brunch </t>
  </si>
  <si>
    <t>B2B BBQ</t>
  </si>
  <si>
    <t xml:space="preserve">Gentleman Gala </t>
  </si>
  <si>
    <t>Building Ladies Up (BLU)</t>
  </si>
  <si>
    <t xml:space="preserve">Women's Networking Event </t>
  </si>
  <si>
    <t>Pastelitos Fundraiser</t>
  </si>
  <si>
    <t>Women's Empowerent Brunch</t>
  </si>
  <si>
    <t>Mocktails</t>
  </si>
  <si>
    <t>Fall Informational</t>
  </si>
  <si>
    <t>Spring Informational</t>
  </si>
  <si>
    <t>(2nd) Fall Mass Meeting</t>
  </si>
  <si>
    <t>(2nd) Spring Mass Meeting</t>
  </si>
  <si>
    <t>Wonderous Women's Ball</t>
  </si>
  <si>
    <t>Chinese Student Association</t>
  </si>
  <si>
    <t>CSA Annual Fall Social</t>
  </si>
  <si>
    <t>Mid-Autumn Festival</t>
  </si>
  <si>
    <t>Bowling</t>
  </si>
  <si>
    <t>Night Market</t>
  </si>
  <si>
    <t>Spring Welcome Back Potluck</t>
  </si>
  <si>
    <t>Lunar Banquet</t>
  </si>
  <si>
    <t>Lion Dance Workshop</t>
  </si>
  <si>
    <t>Axe Throwing</t>
  </si>
  <si>
    <t>Cultural Events at other SUNY's</t>
  </si>
  <si>
    <t>Stoles for Graduating Seniors</t>
  </si>
  <si>
    <t>Members Apparel</t>
  </si>
  <si>
    <t>Lantern Making</t>
  </si>
  <si>
    <t>Assassins</t>
  </si>
  <si>
    <t>China Night</t>
  </si>
  <si>
    <t>End of Year Dinner</t>
  </si>
  <si>
    <t>Lunar Prom</t>
  </si>
  <si>
    <t>Circle K</t>
  </si>
  <si>
    <t>New York District New York Speaking</t>
  </si>
  <si>
    <t>Circle K International Convention</t>
  </si>
  <si>
    <t>International Club Dues</t>
  </si>
  <si>
    <t>District Convention</t>
  </si>
  <si>
    <t>Service Project: Letters for Rose Projects</t>
  </si>
  <si>
    <t>Service Project: Card and Letter</t>
  </si>
  <si>
    <t xml:space="preserve">Service Project: Blanket Making </t>
  </si>
  <si>
    <t xml:space="preserve">Service Project: Dog and Cat Toys </t>
  </si>
  <si>
    <t>Service Project: Hygiene Kits</t>
  </si>
  <si>
    <t xml:space="preserve">Service Project: Clean up </t>
  </si>
  <si>
    <t>JT</t>
  </si>
  <si>
    <t>Campus Recreation (CLUB SPORTS)</t>
  </si>
  <si>
    <t>Men's Club Basketball</t>
  </si>
  <si>
    <t>Men's Club Volleyball</t>
  </si>
  <si>
    <t>Club Baseball</t>
  </si>
  <si>
    <t>Men's Lacrosse</t>
  </si>
  <si>
    <t>Men's Rugby Football Club</t>
  </si>
  <si>
    <t xml:space="preserve">Women's Rugby </t>
  </si>
  <si>
    <t>Women's Lacrosse</t>
  </si>
  <si>
    <t>Men's club Soccer</t>
  </si>
  <si>
    <t>Women's Club Soccer</t>
  </si>
  <si>
    <t>Tennis Club</t>
  </si>
  <si>
    <t>SCAM Men's Ultimate Frisbee</t>
  </si>
  <si>
    <t>Ualbany Spike Ball</t>
  </si>
  <si>
    <t xml:space="preserve">Ualbany Ski and Snowboarding </t>
  </si>
  <si>
    <t>Ualbany MMA</t>
  </si>
  <si>
    <t>Ualbany Outdoors</t>
  </si>
  <si>
    <t>Ualbany Badminton club</t>
  </si>
  <si>
    <t>Ualbany Ice Hockey Club</t>
  </si>
  <si>
    <t>Great Dane Wrestling Club</t>
  </si>
  <si>
    <t>Club Field Hockey</t>
  </si>
  <si>
    <t>Equestrian Club</t>
  </si>
  <si>
    <t>Ualbany Boxing Club</t>
  </si>
  <si>
    <t xml:space="preserve">Deception Ultimate Women Frisbee </t>
  </si>
  <si>
    <t xml:space="preserve">Chess Association </t>
  </si>
  <si>
    <t>Chess Materials</t>
  </si>
  <si>
    <t xml:space="preserve">Food Materials </t>
  </si>
  <si>
    <t xml:space="preserve">Miscellaneous Materials </t>
  </si>
  <si>
    <t>College Democrats</t>
  </si>
  <si>
    <t xml:space="preserve">Dippikill Trip </t>
  </si>
  <si>
    <t xml:space="preserve">Trip to D.C. </t>
  </si>
  <si>
    <t>College Republicans</t>
  </si>
  <si>
    <t xml:space="preserve">CPAC in DC </t>
  </si>
  <si>
    <t xml:space="preserve">NYCFR Conference at UAlbany </t>
  </si>
  <si>
    <t>Guest Speakers</t>
  </si>
  <si>
    <t xml:space="preserve">Apparel </t>
  </si>
  <si>
    <t>Tabling</t>
  </si>
  <si>
    <t>Cultural Connections</t>
  </si>
  <si>
    <t xml:space="preserve">Cultural Connections Festival </t>
  </si>
  <si>
    <t>Welcome Back Event</t>
  </si>
  <si>
    <t>La Hora Loca</t>
  </si>
  <si>
    <t>Outdoor Sports Event</t>
  </si>
  <si>
    <t>Halloween Event</t>
  </si>
  <si>
    <t>Mocktail Night</t>
  </si>
  <si>
    <t>Travel Around the World</t>
  </si>
  <si>
    <t xml:space="preserve">Gingerbread House Competition </t>
  </si>
  <si>
    <t xml:space="preserve">Ice Skating </t>
  </si>
  <si>
    <t>Roller Skating</t>
  </si>
  <si>
    <t>Dippikill Trip</t>
  </si>
  <si>
    <t>Spring Welcome Back Event</t>
  </si>
  <si>
    <t xml:space="preserve">Lunar's Year </t>
  </si>
  <si>
    <t>Africn American Heritage</t>
  </si>
  <si>
    <t>Karaoke Night</t>
  </si>
  <si>
    <t>Cherry Blossom Night</t>
  </si>
  <si>
    <t>Easter Event</t>
  </si>
  <si>
    <t>Caribbean Night</t>
  </si>
  <si>
    <t>Arab Heritage Night</t>
  </si>
  <si>
    <t xml:space="preserve">Carnival </t>
  </si>
  <si>
    <t>Cornerstone Protestant Campus Ministry</t>
  </si>
  <si>
    <t>On Campus Worship &amp; Sunday Supper</t>
  </si>
  <si>
    <t>Food &amp; Faith</t>
  </si>
  <si>
    <t>Midweek Meet Up</t>
  </si>
  <si>
    <t>Waffle Wednesday</t>
  </si>
  <si>
    <t>Bible Study</t>
  </si>
  <si>
    <t>Community Service Projects</t>
  </si>
  <si>
    <t>Winter Break Service Trip</t>
  </si>
  <si>
    <t>Outings and Special Events</t>
  </si>
  <si>
    <t>Outreach Projects</t>
  </si>
  <si>
    <t>Outreach Events</t>
  </si>
  <si>
    <t>Cyber Defense Organization</t>
  </si>
  <si>
    <t>Annual Competetion Hotel Expenses</t>
  </si>
  <si>
    <t>Collegiate Cyber Defence Competition Fee</t>
  </si>
  <si>
    <t>Virtual Collegiate Cyber Deference Competition Qualifier Food</t>
  </si>
  <si>
    <t>Back to School Informational</t>
  </si>
  <si>
    <t>End of Fall Semester Pizza Party</t>
  </si>
  <si>
    <t xml:space="preserve">First Spring Meeting Welcome Back </t>
  </si>
  <si>
    <t xml:space="preserve">End of Academic Year Pizza Party </t>
  </si>
  <si>
    <t>Great Dane Defense Competition (Fall)</t>
  </si>
  <si>
    <t>Great Dane Defense Competition (Spring)</t>
  </si>
  <si>
    <t>Marketing/Tabling Materials</t>
  </si>
  <si>
    <t xml:space="preserve">Infrastructure </t>
  </si>
  <si>
    <t>Dance Council</t>
  </si>
  <si>
    <t>Fall Show Expenses</t>
  </si>
  <si>
    <t>General Interest Meetings (Fall &amp; Spring)</t>
  </si>
  <si>
    <t>Spring Show Expenses</t>
  </si>
  <si>
    <t xml:space="preserve"> </t>
  </si>
  <si>
    <t>Democracy Matters</t>
  </si>
  <si>
    <t>Weekly Meetings/Eboard Meetings</t>
  </si>
  <si>
    <t>Faculty/Guest Panels (^)</t>
  </si>
  <si>
    <t>Tabling Events</t>
  </si>
  <si>
    <t>Committee Chair Expenses</t>
  </si>
  <si>
    <t>Local Lobby Training Events</t>
  </si>
  <si>
    <t>Lobbying/Educational Trip (NYC)</t>
  </si>
  <si>
    <t>Rallies/Public Demonstrations</t>
  </si>
  <si>
    <t>Subscriptions</t>
  </si>
  <si>
    <t>Democracy Matters Book Club</t>
  </si>
  <si>
    <t>Movie Nights</t>
  </si>
  <si>
    <t>Presentation/ Informational Nights</t>
  </si>
  <si>
    <t>Stoles and Cords for Graduation</t>
  </si>
  <si>
    <t xml:space="preserve">Digital Forensics Association </t>
  </si>
  <si>
    <t xml:space="preserve">End of the Fall Semester Event </t>
  </si>
  <si>
    <t xml:space="preserve">End of the Spring Semester Event </t>
  </si>
  <si>
    <t xml:space="preserve">Digital Forensics Awards Ceremony </t>
  </si>
  <si>
    <t xml:space="preserve">General </t>
  </si>
  <si>
    <t>Doctors IV Hope</t>
  </si>
  <si>
    <t xml:space="preserve">Fall 2022 Medical Panel </t>
  </si>
  <si>
    <t>Spring 2023 Medical Panel</t>
  </si>
  <si>
    <t>Medical Conference</t>
  </si>
  <si>
    <t>Fall 2022 Medical Jeopardy I</t>
  </si>
  <si>
    <t>Fall 2022 Medical Jeopardy II</t>
  </si>
  <si>
    <t>Spring 2023 Medical Jeopardy I</t>
  </si>
  <si>
    <t>Spring 2023 Medical Jeopardy II</t>
  </si>
  <si>
    <t>Thanksgiving Cooking with NGO</t>
  </si>
  <si>
    <t>Chocolate Valentines Fundraiser for an NGO</t>
  </si>
  <si>
    <t xml:space="preserve">End of the Year Celebration Event </t>
  </si>
  <si>
    <t>SEMP (Shadowing and Enrichment Mentorship Program)</t>
  </si>
  <si>
    <t>Spring Pre-Health Gala</t>
  </si>
  <si>
    <t xml:space="preserve">Club Merchandise </t>
  </si>
  <si>
    <t>Embrace Thy Crown</t>
  </si>
  <si>
    <t>Kinky Brunch</t>
  </si>
  <si>
    <t>Afro world</t>
  </si>
  <si>
    <t>Winter Gala</t>
  </si>
  <si>
    <t xml:space="preserve">Merch </t>
  </si>
  <si>
    <t>Five Quad</t>
  </si>
  <si>
    <t>.</t>
  </si>
  <si>
    <t>Immunizations and Physicals</t>
  </si>
  <si>
    <t>Medical</t>
  </si>
  <si>
    <t xml:space="preserve">Office Supply  </t>
  </si>
  <si>
    <t>Programs and Special Events</t>
  </si>
  <si>
    <t>Uniforms</t>
  </si>
  <si>
    <t xml:space="preserve">Conference </t>
  </si>
  <si>
    <t>Maintenance</t>
  </si>
  <si>
    <t>Insurance</t>
  </si>
  <si>
    <t>Training</t>
  </si>
  <si>
    <t>Consulting</t>
  </si>
  <si>
    <t>Community Outreach</t>
  </si>
  <si>
    <t>Capital Replacement</t>
  </si>
  <si>
    <t xml:space="preserve">Five Quad Stretcher Company </t>
  </si>
  <si>
    <t>Fuerza Latina</t>
  </si>
  <si>
    <t xml:space="preserve">NLCC </t>
  </si>
  <si>
    <t xml:space="preserve">Comienzo </t>
  </si>
  <si>
    <t xml:space="preserve">Fuerza Night </t>
  </si>
  <si>
    <t>Membership</t>
  </si>
  <si>
    <t>Community Service</t>
  </si>
  <si>
    <t xml:space="preserve">Gift of Life </t>
  </si>
  <si>
    <t xml:space="preserve">CAP Convention </t>
  </si>
  <si>
    <t>Campus Drives</t>
  </si>
  <si>
    <t xml:space="preserve">Girl Gains </t>
  </si>
  <si>
    <t>Wellness Summit</t>
  </si>
  <si>
    <t>Womens Empowerment Banquet</t>
  </si>
  <si>
    <t>Fundraising Supplies</t>
  </si>
  <si>
    <t>SEFCU Gym</t>
  </si>
  <si>
    <t>Group Exercise Classes</t>
  </si>
  <si>
    <t>General Body Apparel</t>
  </si>
  <si>
    <t>Tabling Supplies</t>
  </si>
  <si>
    <t>Event Supplies</t>
  </si>
  <si>
    <t xml:space="preserve">Haitian Student Association </t>
  </si>
  <si>
    <t>Island Fever</t>
  </si>
  <si>
    <t>HSA Brunch</t>
  </si>
  <si>
    <t>HSA Gala</t>
  </si>
  <si>
    <t>Hillel</t>
  </si>
  <si>
    <t xml:space="preserve">Events and Programming </t>
  </si>
  <si>
    <t>Misc. Events</t>
  </si>
  <si>
    <t>Institute of Electrical and Electronic Engineers Student Chapter (IEEE)</t>
  </si>
  <si>
    <t>Hardware Events</t>
  </si>
  <si>
    <t>Social Events</t>
  </si>
  <si>
    <t>Weekly Software Events Costs</t>
  </si>
  <si>
    <t xml:space="preserve">Indigenous Student Association </t>
  </si>
  <si>
    <t>Orange Shirt Day</t>
  </si>
  <si>
    <t>Speaker Series</t>
  </si>
  <si>
    <t xml:space="preserve">MMIW National Week </t>
  </si>
  <si>
    <t xml:space="preserve">Cultural Carnival </t>
  </si>
  <si>
    <t>Japanese Student Association - JSA</t>
  </si>
  <si>
    <t>Japan Night</t>
  </si>
  <si>
    <t>Ramen Night</t>
  </si>
  <si>
    <t>Social Cultural Events</t>
  </si>
  <si>
    <t xml:space="preserve">Team Building </t>
  </si>
  <si>
    <t xml:space="preserve">Jamaican Student Association </t>
  </si>
  <si>
    <t>Dancehall Competition</t>
  </si>
  <si>
    <t>Sensual Seduction</t>
  </si>
  <si>
    <t xml:space="preserve">Thanksgiving Potluck </t>
  </si>
  <si>
    <t xml:space="preserve">Winning Women Community Service </t>
  </si>
  <si>
    <t>Wete Fete</t>
  </si>
  <si>
    <t>Knemesis Dance Crew</t>
  </si>
  <si>
    <t xml:space="preserve">Khaotik Dance Competition </t>
  </si>
  <si>
    <t>Annual Show</t>
  </si>
  <si>
    <t xml:space="preserve">Competition </t>
  </si>
  <si>
    <t>Stoles</t>
  </si>
  <si>
    <t xml:space="preserve">Team Apparel </t>
  </si>
  <si>
    <t xml:space="preserve">Korean Student Association </t>
  </si>
  <si>
    <t>K Night Banquet</t>
  </si>
  <si>
    <t xml:space="preserve">Mr. Asia </t>
  </si>
  <si>
    <t>Seollal</t>
  </si>
  <si>
    <t xml:space="preserve">KSA Calligraphy Night </t>
  </si>
  <si>
    <t xml:space="preserve">Maid Cafe </t>
  </si>
  <si>
    <t xml:space="preserve">Pepero Day </t>
  </si>
  <si>
    <t xml:space="preserve">KSA Banquet </t>
  </si>
  <si>
    <t xml:space="preserve">Game Night </t>
  </si>
  <si>
    <t xml:space="preserve">KSA Movie Night </t>
  </si>
  <si>
    <t xml:space="preserve">Kimbap Program </t>
  </si>
  <si>
    <t>Apparel</t>
  </si>
  <si>
    <t xml:space="preserve">KSA Mass Meetiings </t>
  </si>
  <si>
    <t xml:space="preserve">Eboard Bonding Trip </t>
  </si>
  <si>
    <t xml:space="preserve">Kpop Trainee </t>
  </si>
  <si>
    <t>Kingdom</t>
  </si>
  <si>
    <t>K-Night</t>
  </si>
  <si>
    <t>Liga Filipina</t>
  </si>
  <si>
    <t>Fall Mass Meeting Ballroom Reservation</t>
  </si>
  <si>
    <t>Spring Mass Meeting Ballroom Reservation</t>
  </si>
  <si>
    <t>Fall Asian Organizational Council BBQ</t>
  </si>
  <si>
    <t>Halloween Potluck</t>
  </si>
  <si>
    <t>Thanksgiving Potluck</t>
  </si>
  <si>
    <t>Annual Simbang Gabi</t>
  </si>
  <si>
    <t>Annual Fiesta Show</t>
  </si>
  <si>
    <t>Spring Kamayan Night</t>
  </si>
  <si>
    <t>Find Dialouge Convention</t>
  </si>
  <si>
    <t>Spring Dippikill Trip</t>
  </si>
  <si>
    <t>End of Semester Potluck</t>
  </si>
  <si>
    <t>Spring Asian Occasian Council Bbq</t>
  </si>
  <si>
    <t>Fundraiser Events</t>
  </si>
  <si>
    <t>Intercultural Banquets</t>
  </si>
  <si>
    <t>Find Dues</t>
  </si>
  <si>
    <t>Modern &amp; Traditional Filipino Dance Team</t>
  </si>
  <si>
    <t xml:space="preserve">Canva Pro Yearly Subscription </t>
  </si>
  <si>
    <t>Two Binghamton Trips</t>
  </si>
  <si>
    <t>Study Sessions</t>
  </si>
  <si>
    <t>Programs</t>
  </si>
  <si>
    <t>General Body Social Events</t>
  </si>
  <si>
    <t>MEXA</t>
  </si>
  <si>
    <t>Tote Bag Decoration Night</t>
  </si>
  <si>
    <t xml:space="preserve">Dia del Los Muertos </t>
  </si>
  <si>
    <t>Trivia Night</t>
  </si>
  <si>
    <t>Movie Night</t>
  </si>
  <si>
    <t>Loteria Night</t>
  </si>
  <si>
    <t>Bake Sale</t>
  </si>
  <si>
    <t>Speed Dating Night</t>
  </si>
  <si>
    <t xml:space="preserve">Informationals </t>
  </si>
  <si>
    <t xml:space="preserve">Roses Raffle </t>
  </si>
  <si>
    <t>Kahoot Night</t>
  </si>
  <si>
    <t>EBoard Meetings</t>
  </si>
  <si>
    <t xml:space="preserve">Merchandise </t>
  </si>
  <si>
    <t xml:space="preserve">Block Party </t>
  </si>
  <si>
    <t xml:space="preserve">Mexa Formal </t>
  </si>
  <si>
    <t>Minorities and Philosophy</t>
  </si>
  <si>
    <t>Guest Speaker</t>
  </si>
  <si>
    <t>Undegraduate Journal</t>
  </si>
  <si>
    <t>Visiting Other Chapters</t>
  </si>
  <si>
    <t>Minority Association of Pre-Medical/Health Studies*</t>
  </si>
  <si>
    <t>AMEC Conference</t>
  </si>
  <si>
    <t>Pre-Medical Club Conference</t>
  </si>
  <si>
    <t>Miscellaneous Expenses</t>
  </si>
  <si>
    <t>Middle Earth</t>
  </si>
  <si>
    <t>Middle Earth Training</t>
  </si>
  <si>
    <t>Middle Earth Outreach</t>
  </si>
  <si>
    <t>Gender and Sexuality Month</t>
  </si>
  <si>
    <t>Mental Health Fair</t>
  </si>
  <si>
    <t>NASPA Conference</t>
  </si>
  <si>
    <t>Telephone Services</t>
  </si>
  <si>
    <t>Salaries</t>
  </si>
  <si>
    <t>Mock Trial</t>
  </si>
  <si>
    <t xml:space="preserve">Tournament Expenses </t>
  </si>
  <si>
    <t xml:space="preserve">AMTA Fees </t>
  </si>
  <si>
    <t xml:space="preserve">Capital Clash Expenses </t>
  </si>
  <si>
    <t xml:space="preserve">Social Event Expenses </t>
  </si>
  <si>
    <t>Coaching Expenses</t>
  </si>
  <si>
    <t xml:space="preserve">Logistical Expenses </t>
  </si>
  <si>
    <t xml:space="preserve">Public Relations Expenses </t>
  </si>
  <si>
    <t xml:space="preserve">Programming Chair Expenses </t>
  </si>
  <si>
    <t>Model European Union</t>
  </si>
  <si>
    <t xml:space="preserve">Recruiting </t>
  </si>
  <si>
    <t>Belgium Conference</t>
  </si>
  <si>
    <t>Buffalo Conference</t>
  </si>
  <si>
    <t>Musical Theatre Association</t>
  </si>
  <si>
    <t>Fall Musical Production</t>
  </si>
  <si>
    <t xml:space="preserve">PAC Usage </t>
  </si>
  <si>
    <t>Liscensing</t>
  </si>
  <si>
    <t>Props/Sets/Costumes</t>
  </si>
  <si>
    <t>Promotion</t>
  </si>
  <si>
    <t xml:space="preserve">Unforseen Circumstances </t>
  </si>
  <si>
    <t>Spring Musical Production</t>
  </si>
  <si>
    <t>PAC Usage</t>
  </si>
  <si>
    <t xml:space="preserve">Liscensing </t>
  </si>
  <si>
    <t xml:space="preserve">Unforeseen Circumstances </t>
  </si>
  <si>
    <t>Muslim Student Association</t>
  </si>
  <si>
    <t>Fall</t>
  </si>
  <si>
    <t>Spring</t>
  </si>
  <si>
    <t>National Association for the Advancement of Colored People</t>
  </si>
  <si>
    <t>Founders Day/Week</t>
  </si>
  <si>
    <t>Annual Wildin Out</t>
  </si>
  <si>
    <t xml:space="preserve">Annual Senior BBQ </t>
  </si>
  <si>
    <t xml:space="preserve">Naacp member merch/senior stoles </t>
  </si>
  <si>
    <t xml:space="preserve">Senior Brunch </t>
  </si>
  <si>
    <t>National Association of Black Accountants</t>
  </si>
  <si>
    <t>Graduation Mixer</t>
  </si>
  <si>
    <t>Senior Stoles</t>
  </si>
  <si>
    <t xml:space="preserve">NABA Merch </t>
  </si>
  <si>
    <t>NABA Apparel</t>
  </si>
  <si>
    <t>Membership Induction Ceremony</t>
  </si>
  <si>
    <t>Mass Meeting</t>
  </si>
  <si>
    <t xml:space="preserve">Community Services </t>
  </si>
  <si>
    <t xml:space="preserve">Student Outreach </t>
  </si>
  <si>
    <t xml:space="preserve">Professional Outings </t>
  </si>
  <si>
    <t>Black Business Expo</t>
  </si>
  <si>
    <t>National Alliance on Mental Illness (NAMI)</t>
  </si>
  <si>
    <t>Succulent Tabling</t>
  </si>
  <si>
    <t>Journaling Night</t>
  </si>
  <si>
    <t>Mask Making Night</t>
  </si>
  <si>
    <t>Mental Health Movie Night</t>
  </si>
  <si>
    <t>Food for Meetings</t>
  </si>
  <si>
    <t>Personalized Tablecloth for Tabling</t>
  </si>
  <si>
    <t>National Congress of Black Women</t>
  </si>
  <si>
    <t>Love Letters To Black women Event</t>
  </si>
  <si>
    <t>Women's Gala</t>
  </si>
  <si>
    <t>Induction Ceremony</t>
  </si>
  <si>
    <t>Bougie Brunch</t>
  </si>
  <si>
    <t>Snacks for Member</t>
  </si>
  <si>
    <t>NCBW Apparel</t>
  </si>
  <si>
    <t>Healing Circle Event</t>
  </si>
  <si>
    <t>Member Gatherings</t>
  </si>
  <si>
    <t>Neuroscience Club</t>
  </si>
  <si>
    <t>Did not submit</t>
  </si>
  <si>
    <t>Newman Catholic Association</t>
  </si>
  <si>
    <t>Fall 2023</t>
  </si>
  <si>
    <t xml:space="preserve">Spring 2024 </t>
  </si>
  <si>
    <t>Organized C.H.A.O.S.</t>
  </si>
  <si>
    <t>Khaotic Show</t>
  </si>
  <si>
    <t xml:space="preserve">Team Member Attire </t>
  </si>
  <si>
    <t xml:space="preserve">Simbang Gabi </t>
  </si>
  <si>
    <t xml:space="preserve">Fundraising </t>
  </si>
  <si>
    <t xml:space="preserve">Show &amp; Tell </t>
  </si>
  <si>
    <t>Pan-Caribbean Association</t>
  </si>
  <si>
    <t>West Indian Night</t>
  </si>
  <si>
    <t>Wet Fete</t>
  </si>
  <si>
    <t xml:space="preserve">Three Dolla Fete </t>
  </si>
  <si>
    <t xml:space="preserve">Books 4 Kids </t>
  </si>
  <si>
    <t xml:space="preserve">Island Fever </t>
  </si>
  <si>
    <t>Rejouvernate</t>
  </si>
  <si>
    <t xml:space="preserve">Membership Bonding </t>
  </si>
  <si>
    <t>Aux Wars</t>
  </si>
  <si>
    <t xml:space="preserve">Oldschool Soca Fete </t>
  </si>
  <si>
    <t>Pensa</t>
  </si>
  <si>
    <t xml:space="preserve">Graduation Stoles </t>
  </si>
  <si>
    <t>Phenomenal Voices</t>
  </si>
  <si>
    <t>CUPSI tournament</t>
  </si>
  <si>
    <t>Love Jones Concert</t>
  </si>
  <si>
    <t>MadProphet Productions</t>
  </si>
  <si>
    <t>End of the Year Concert PAC</t>
  </si>
  <si>
    <t>Open Mic Event Campus Center</t>
  </si>
  <si>
    <t>Organization Bonding APEX</t>
  </si>
  <si>
    <t xml:space="preserve">Musical Equipment </t>
  </si>
  <si>
    <t>Pitch Please!</t>
  </si>
  <si>
    <t>ICCA Entrance Fee</t>
  </si>
  <si>
    <t xml:space="preserve">Catering </t>
  </si>
  <si>
    <t>Spring Showcase</t>
  </si>
  <si>
    <t xml:space="preserve">Recap Recital </t>
  </si>
  <si>
    <t>Pre-Dental</t>
  </si>
  <si>
    <t>ASDA Membership</t>
  </si>
  <si>
    <t>Pre-PA Club</t>
  </si>
  <si>
    <t>End of Semester Social</t>
  </si>
  <si>
    <t>Suturing Practice</t>
  </si>
  <si>
    <t>Community Service Events</t>
  </si>
  <si>
    <t>Personal Statement Workshops</t>
  </si>
  <si>
    <t>Mock Interview Practice</t>
  </si>
  <si>
    <t>Block Party Tabling</t>
  </si>
  <si>
    <t>Miscellaneous</t>
  </si>
  <si>
    <t>Precizun Step Team</t>
  </si>
  <si>
    <t>March Madness</t>
  </si>
  <si>
    <t>2 Bonding Events</t>
  </si>
  <si>
    <t>Pride Alliance</t>
  </si>
  <si>
    <t xml:space="preserve">Yoonhee Yoshi Kim Scholarship </t>
  </si>
  <si>
    <t xml:space="preserve">Spring Ball </t>
  </si>
  <si>
    <t xml:space="preserve">Queer Prom </t>
  </si>
  <si>
    <t xml:space="preserve">QTPOC </t>
  </si>
  <si>
    <t xml:space="preserve">Chosen Family Thanksgiving Dinner </t>
  </si>
  <si>
    <t xml:space="preserve">Promoting Sexual Health </t>
  </si>
  <si>
    <t>Miscellaneous Events</t>
  </si>
  <si>
    <t>Project Inspire</t>
  </si>
  <si>
    <t xml:space="preserve">Dippikill Retreat </t>
  </si>
  <si>
    <t xml:space="preserve">Denim and White </t>
  </si>
  <si>
    <t xml:space="preserve">Met Gala </t>
  </si>
  <si>
    <t>Apparel Orders</t>
  </si>
  <si>
    <t>Minerva 2024</t>
  </si>
  <si>
    <t xml:space="preserve">Programs </t>
  </si>
  <si>
    <t xml:space="preserve">Project Sunshine </t>
  </si>
  <si>
    <t>Cardmaking Event</t>
  </si>
  <si>
    <t xml:space="preserve">Blanket Making Event </t>
  </si>
  <si>
    <t xml:space="preserve">Bakesale Fundraiser </t>
  </si>
  <si>
    <t xml:space="preserve">Prizes for Fundraising </t>
  </si>
  <si>
    <t xml:space="preserve">Holiday Party </t>
  </si>
  <si>
    <t xml:space="preserve">End of Second Semester Party </t>
  </si>
  <si>
    <t>Volunteering Bonding Events</t>
  </si>
  <si>
    <t>Hospital Visits</t>
  </si>
  <si>
    <t>Project SHAPE</t>
  </si>
  <si>
    <t>Recruitment Events</t>
  </si>
  <si>
    <t xml:space="preserve">World AIDS Day </t>
  </si>
  <si>
    <t xml:space="preserve">Gender and Sexuality </t>
  </si>
  <si>
    <t>Safer Sex Kit Supplies</t>
  </si>
  <si>
    <t xml:space="preserve">Certified Peer Education Training </t>
  </si>
  <si>
    <t xml:space="preserve">End of Year Banquet </t>
  </si>
  <si>
    <t xml:space="preserve">Sexuality and Art: Paint n' Sip </t>
  </si>
  <si>
    <t xml:space="preserve">Drag Bingo </t>
  </si>
  <si>
    <t>P.U.L.S.E.</t>
  </si>
  <si>
    <t xml:space="preserve">3rd Annual Blackout Bowling </t>
  </si>
  <si>
    <t xml:space="preserve">Pulse Merch </t>
  </si>
  <si>
    <t xml:space="preserve">Pretty in P.U.L.S.E. Brunch Event </t>
  </si>
  <si>
    <t>Sankofa Africa Organization</t>
  </si>
  <si>
    <t>Interest and General Mass Meetings</t>
  </si>
  <si>
    <t>Annual Gala</t>
  </si>
  <si>
    <t>Clothing</t>
  </si>
  <si>
    <t xml:space="preserve">Multiple Potlucks </t>
  </si>
  <si>
    <t>Serendipity</t>
  </si>
  <si>
    <t>Winter Show</t>
  </si>
  <si>
    <t>Spring Show</t>
  </si>
  <si>
    <t>ICCA Competition</t>
  </si>
  <si>
    <t>Shabbos House Lchaim</t>
  </si>
  <si>
    <t>Welcome back fire pit social</t>
  </si>
  <si>
    <t>Welcome back shabbat</t>
  </si>
  <si>
    <t>Rosh hashanah</t>
  </si>
  <si>
    <t>Yom kippur prefast</t>
  </si>
  <si>
    <t>Sukkah building BBQ</t>
  </si>
  <si>
    <t>Sukkot four meals</t>
  </si>
  <si>
    <t>Shabbat in the sukkah</t>
  </si>
  <si>
    <t>Simchat torah</t>
  </si>
  <si>
    <t xml:space="preserve">Chanukah </t>
  </si>
  <si>
    <t>Midnight Breakfast</t>
  </si>
  <si>
    <t>Chanukah Themed Shabbat</t>
  </si>
  <si>
    <t xml:space="preserve">Purim Carnival </t>
  </si>
  <si>
    <t>Shabbat 360</t>
  </si>
  <si>
    <t>Tu'Bishvat Table and Shabbat</t>
  </si>
  <si>
    <t>Regular Friday Night Dinners (10 total)</t>
  </si>
  <si>
    <t>Jewish Ethnic Shabbat</t>
  </si>
  <si>
    <t xml:space="preserve">Super Bowl Kosher to go </t>
  </si>
  <si>
    <t>Dessert Bake Off</t>
  </si>
  <si>
    <t>Passover Saders</t>
  </si>
  <si>
    <t>Passover (8 meals)</t>
  </si>
  <si>
    <t>Year End Fire Pit</t>
  </si>
  <si>
    <t>Grad party</t>
  </si>
  <si>
    <t>Social action event</t>
  </si>
  <si>
    <t>Graduation weekend (two meals)</t>
  </si>
  <si>
    <t>Torah Tuesday dairy dinners (25 total)</t>
  </si>
  <si>
    <t>Sunday morning bagel brunch minyan (28 total)</t>
  </si>
  <si>
    <t>Saturday night pizza &amp; Havdallah (25 total)</t>
  </si>
  <si>
    <t>SSTOP</t>
  </si>
  <si>
    <t>Guest Speaker/Panel Event</t>
  </si>
  <si>
    <t>Blanket Making</t>
  </si>
  <si>
    <t>Fair Trade Chocolate</t>
  </si>
  <si>
    <t>Flyers and Other Handouts</t>
  </si>
  <si>
    <t>SOAP Project</t>
  </si>
  <si>
    <t xml:space="preserve">Movie Night Event </t>
  </si>
  <si>
    <t xml:space="preserve">The Standard Step Team </t>
  </si>
  <si>
    <t>Competition Fees</t>
  </si>
  <si>
    <t>DJ</t>
  </si>
  <si>
    <t xml:space="preserve">Torch Yearbook / University Photo Services </t>
  </si>
  <si>
    <t>Cameras</t>
  </si>
  <si>
    <t>Lens</t>
  </si>
  <si>
    <t>Lighting</t>
  </si>
  <si>
    <t>Darkroom</t>
  </si>
  <si>
    <t xml:space="preserve">Studio Equipment </t>
  </si>
  <si>
    <t>Yearbook</t>
  </si>
  <si>
    <t xml:space="preserve">Dippikill </t>
  </si>
  <si>
    <t>Custom UPS Item</t>
  </si>
  <si>
    <t>Turning Point USA</t>
  </si>
  <si>
    <t xml:space="preserve">Americafest </t>
  </si>
  <si>
    <t>Activism/Tabling</t>
  </si>
  <si>
    <t>UAlbany Debate Team</t>
  </si>
  <si>
    <t xml:space="preserve">Tabling </t>
  </si>
  <si>
    <t xml:space="preserve">Debate Tournament </t>
  </si>
  <si>
    <t xml:space="preserve">UAlbany Living History </t>
  </si>
  <si>
    <t xml:space="preserve">Marshal Activities </t>
  </si>
  <si>
    <t>Tent</t>
  </si>
  <si>
    <t xml:space="preserve">Crafting Activities </t>
  </si>
  <si>
    <t>UAlbany Nasha</t>
  </si>
  <si>
    <t xml:space="preserve">ASIA </t>
  </si>
  <si>
    <t xml:space="preserve">KSA Night </t>
  </si>
  <si>
    <t xml:space="preserve">CSA Night </t>
  </si>
  <si>
    <t xml:space="preserve">Muquaba Dance Competition </t>
  </si>
  <si>
    <t xml:space="preserve">SBU Sholay Competition </t>
  </si>
  <si>
    <t xml:space="preserve">NYIT Naach Competition </t>
  </si>
  <si>
    <t xml:space="preserve">Binghamton Tamasha </t>
  </si>
  <si>
    <t xml:space="preserve">Performance Venue </t>
  </si>
  <si>
    <t>Ualbany Sustainability</t>
  </si>
  <si>
    <t xml:space="preserve">Earth Day Formal Event </t>
  </si>
  <si>
    <t>Sustainable Swap Event</t>
  </si>
  <si>
    <t xml:space="preserve">Hike at Dippikill </t>
  </si>
  <si>
    <t xml:space="preserve">Attendance Prizes </t>
  </si>
  <si>
    <t xml:space="preserve">Planting Event </t>
  </si>
  <si>
    <t xml:space="preserve">Snacks for Events </t>
  </si>
  <si>
    <t xml:space="preserve">Tote Bag Decorating Event </t>
  </si>
  <si>
    <t>Ualbany Tango Club</t>
  </si>
  <si>
    <t>Tango Workshops</t>
  </si>
  <si>
    <t>Block Party Performance</t>
  </si>
  <si>
    <t>Campus Event 2</t>
  </si>
  <si>
    <t xml:space="preserve">Marketing &amp; Advertising </t>
  </si>
  <si>
    <t>Ualbany Veterans*</t>
  </si>
  <si>
    <t>Penny Allocation , currently un registered for the year</t>
  </si>
  <si>
    <t>United Nations Association - USA</t>
  </si>
  <si>
    <t>Members Meetings</t>
  </si>
  <si>
    <t xml:space="preserve">UNA-USA Apparels </t>
  </si>
  <si>
    <t>Future Events Undecided</t>
  </si>
  <si>
    <t xml:space="preserve">United Nations Day </t>
  </si>
  <si>
    <t>Global Engagement Summit</t>
  </si>
  <si>
    <t xml:space="preserve">Global Leadership Summit </t>
  </si>
  <si>
    <t>Earth Day Event</t>
  </si>
  <si>
    <t xml:space="preserve">Under Construction Dance Team </t>
  </si>
  <si>
    <t>Fall 2023 Costumes</t>
  </si>
  <si>
    <t xml:space="preserve">Spring 2024 Costumes </t>
  </si>
  <si>
    <t>Team Merchandise for the year</t>
  </si>
  <si>
    <t>WCDB</t>
  </si>
  <si>
    <t xml:space="preserve">Annual WCDB Fall Show </t>
  </si>
  <si>
    <t>WCDB Annual Battlef of the Bands Benefit Show</t>
  </si>
  <si>
    <t>Annual Dippikill WCDB Outing</t>
  </si>
  <si>
    <t xml:space="preserve">Annual Anniversary Spring Concert </t>
  </si>
  <si>
    <t xml:space="preserve">Open House/Monthly Mingles </t>
  </si>
  <si>
    <t>WCDB 46th Anniversary Banquet/Reunion WCDB Fest</t>
  </si>
  <si>
    <t xml:space="preserve">Office Expenditures </t>
  </si>
  <si>
    <t>Equipment</t>
  </si>
  <si>
    <t xml:space="preserve">Student Stipend </t>
  </si>
  <si>
    <t>Women Excelling in Business</t>
  </si>
  <si>
    <t xml:space="preserve">Professional Events </t>
  </si>
  <si>
    <t xml:space="preserve">Women in Cyber Security </t>
  </si>
  <si>
    <t>Spring 2024</t>
  </si>
  <si>
    <t xml:space="preserve">Women in Law Association </t>
  </si>
  <si>
    <t>Study Materials</t>
  </si>
  <si>
    <t>currently un registered for the year</t>
  </si>
  <si>
    <t>Program Supplies</t>
  </si>
  <si>
    <t>Members Items</t>
  </si>
  <si>
    <t xml:space="preserve">WILA Networking Event </t>
  </si>
  <si>
    <t>Young Democratic Socialists of America (YDSA)</t>
  </si>
  <si>
    <t xml:space="preserve">National Conference </t>
  </si>
  <si>
    <t xml:space="preserve">Exosocialist Subcommittee Projects </t>
  </si>
  <si>
    <t>EXTERNAL TOTAL</t>
  </si>
  <si>
    <t>Internal Department</t>
  </si>
  <si>
    <t>2020-2021 Allocation</t>
  </si>
  <si>
    <t>2021-2022 Allocation</t>
  </si>
  <si>
    <t>Notes (if any)</t>
  </si>
  <si>
    <t>Income</t>
  </si>
  <si>
    <t>Personnel</t>
  </si>
  <si>
    <t>Maintenance and Operations</t>
  </si>
  <si>
    <t>Taxes and Insurance</t>
  </si>
  <si>
    <t>Development and Renovations</t>
  </si>
  <si>
    <t xml:space="preserve">Marketing  </t>
  </si>
  <si>
    <t>Executive Office Manager</t>
  </si>
  <si>
    <t>Assistant Office Manager</t>
  </si>
  <si>
    <t>Administrative Assistant 1</t>
  </si>
  <si>
    <t>Administrative Assistant 2</t>
  </si>
  <si>
    <t>President</t>
  </si>
  <si>
    <t>Chief of Staff to the President</t>
  </si>
  <si>
    <t>Executive Assistant</t>
  </si>
  <si>
    <t>Vice-President</t>
  </si>
  <si>
    <t>Comptroller</t>
  </si>
  <si>
    <t>Deputy Comptroller</t>
  </si>
  <si>
    <t>Assistant Comptroller</t>
  </si>
  <si>
    <t>Senate Chair</t>
  </si>
  <si>
    <t>Senate Vice-Chair</t>
  </si>
  <si>
    <t>Senate Chief of Staff</t>
  </si>
  <si>
    <t>Appropriations Chair</t>
  </si>
  <si>
    <t xml:space="preserve">Senate Secretary </t>
  </si>
  <si>
    <t>Chief Justice</t>
  </si>
  <si>
    <t>Elections Commision Chair</t>
  </si>
  <si>
    <t>Director of Academic Affairs</t>
  </si>
  <si>
    <t>Director of Civic Action</t>
  </si>
  <si>
    <t>Director of Commications</t>
  </si>
  <si>
    <t>Director of Community Engagement and Outreach</t>
  </si>
  <si>
    <t>Director of Dippikill Outreach</t>
  </si>
  <si>
    <t>Director of Disability Services</t>
  </si>
  <si>
    <t>Director of Gender and Sexuality Concerns</t>
  </si>
  <si>
    <t>Director of Health and Sustainability</t>
  </si>
  <si>
    <t>Combined with Heatlh and Sustainability</t>
  </si>
  <si>
    <t>Director of Intercultural Affairs</t>
  </si>
  <si>
    <t xml:space="preserve">Director of Marketing </t>
  </si>
  <si>
    <t xml:space="preserve">Associate Director of Marketing </t>
  </si>
  <si>
    <t>Combined with Communications</t>
  </si>
  <si>
    <t>Director of Public Relations</t>
  </si>
  <si>
    <t>Director of Programming</t>
  </si>
  <si>
    <t>Associate Director of Programming</t>
  </si>
  <si>
    <t>Director of Student Group Affairs</t>
  </si>
  <si>
    <t>Associate Director of Student Group Affairs</t>
  </si>
  <si>
    <t>Director of Information Technology</t>
  </si>
  <si>
    <t>Associate Programming Director</t>
  </si>
  <si>
    <t>President Summer Stipend</t>
  </si>
  <si>
    <t>Vice-President Summer Stipend</t>
  </si>
  <si>
    <t>Comptroller Summer Stipend</t>
  </si>
  <si>
    <t>Director of Programming Summer Stipend</t>
  </si>
  <si>
    <t>Director of Marketing Summer Stipend</t>
  </si>
  <si>
    <t>SA Lawyer (on retainer)</t>
  </si>
  <si>
    <t>Insurance, Salary Expense</t>
  </si>
  <si>
    <t>Legal Service Assistants</t>
  </si>
  <si>
    <t xml:space="preserve">Student Association Operating </t>
  </si>
  <si>
    <t>Movie Ticket Income</t>
  </si>
  <si>
    <t>Postage</t>
  </si>
  <si>
    <t>Subscriptions &amp; Software</t>
  </si>
  <si>
    <t>Marketing software removed  and shifted here+ IT + Office function</t>
  </si>
  <si>
    <t>Computers</t>
  </si>
  <si>
    <t>Movie Tickets</t>
  </si>
  <si>
    <t>Audit</t>
  </si>
  <si>
    <t>Contingencies</t>
  </si>
  <si>
    <t>EMT Payments (Club Sports)</t>
  </si>
  <si>
    <t>Campus Center Staffing Agreement</t>
  </si>
  <si>
    <t>UAS</t>
  </si>
  <si>
    <t>SUNY SA</t>
  </si>
  <si>
    <t>Sexual Assault Training</t>
  </si>
  <si>
    <t>ITS Consulting</t>
  </si>
  <si>
    <t>Xerox Lease 5632</t>
  </si>
  <si>
    <t>FICA</t>
  </si>
  <si>
    <t xml:space="preserve">Student Association Summer Operating </t>
  </si>
  <si>
    <t>Training / Staff Events</t>
  </si>
  <si>
    <t>Summer Markerting</t>
  </si>
  <si>
    <t>Summer Programming</t>
  </si>
  <si>
    <t xml:space="preserve"> Dippikill Trip</t>
  </si>
  <si>
    <t>Telephone</t>
  </si>
  <si>
    <t xml:space="preserve">SA Bonding </t>
  </si>
  <si>
    <t>Student Legal Services</t>
  </si>
  <si>
    <t>Zumbo Salary</t>
  </si>
  <si>
    <t>Legal Books</t>
  </si>
  <si>
    <t>Supplies</t>
  </si>
  <si>
    <t>Malpractice Insurance</t>
  </si>
  <si>
    <t>Required Training</t>
  </si>
  <si>
    <t>Litigation Expenses</t>
  </si>
  <si>
    <t>Accident/Auto/Group Liability Insuranceand Director and Officers' Insurance</t>
  </si>
  <si>
    <t>Worker's Compensation</t>
  </si>
  <si>
    <t>Insurance, Disability</t>
  </si>
  <si>
    <t>Property Liability</t>
  </si>
  <si>
    <t>Insurance, Losses</t>
  </si>
  <si>
    <t>Insurance, Bonding</t>
  </si>
  <si>
    <t>Office of the President</t>
  </si>
  <si>
    <t>President's Discretionary Line</t>
  </si>
  <si>
    <t>Fundraising Event Programming</t>
  </si>
  <si>
    <t>Office of the Vice-President</t>
  </si>
  <si>
    <t>Vice-President's Discretionary Line</t>
  </si>
  <si>
    <t>Additional Comittees Programming</t>
  </si>
  <si>
    <t>Funding for additional committees that address specific issues on campus. ex. a committee to address racial disparities, respresentation for STEM majors, sexism in the workplace. Providing additional training to leaders within the student body (Student Assoication, Student Orgs..)</t>
  </si>
  <si>
    <t>Elections Commision</t>
  </si>
  <si>
    <t>Marketing/Programming</t>
  </si>
  <si>
    <t>Supreme Court</t>
  </si>
  <si>
    <t>Techonology</t>
  </si>
  <si>
    <t>Chief Justice Discretionary</t>
  </si>
  <si>
    <t>Student Association Senate</t>
  </si>
  <si>
    <t>Supplemental Allocation</t>
  </si>
  <si>
    <t>New and Unfunded</t>
  </si>
  <si>
    <t>SA Sponsorship</t>
  </si>
  <si>
    <t>Senate Ceremonies and Recognition</t>
  </si>
  <si>
    <t>Community Engagement and Outreach Committee</t>
  </si>
  <si>
    <t>Constituent Relations Committee</t>
  </si>
  <si>
    <t>SA Day</t>
  </si>
  <si>
    <t>SA Day will be in CEO line</t>
  </si>
  <si>
    <t>Senate Chair Discretionary</t>
  </si>
  <si>
    <t>Academic Affairs</t>
  </si>
  <si>
    <t>Programming</t>
  </si>
  <si>
    <t>Faculty Awards</t>
  </si>
  <si>
    <t>Affordable Testing</t>
  </si>
  <si>
    <t>100 scholarships</t>
  </si>
  <si>
    <t>Homework Subscription Program</t>
  </si>
  <si>
    <t>Book Scholarship Programs</t>
  </si>
  <si>
    <t>Civic Action</t>
  </si>
  <si>
    <t>Community Engagement and Outreach</t>
  </si>
  <si>
    <t>Free Food Program</t>
  </si>
  <si>
    <t>Prorgamming</t>
  </si>
  <si>
    <t>Dippikill Outreach Department</t>
  </si>
  <si>
    <t>Busses to Dippikill</t>
  </si>
  <si>
    <t>Gender and Sexuality Concerns</t>
  </si>
  <si>
    <t>National Coming Out Week Banquet</t>
  </si>
  <si>
    <t>Transgender Day of Remembrance vigil</t>
  </si>
  <si>
    <t>Take back the night</t>
  </si>
  <si>
    <t>Beyond Binary April</t>
  </si>
  <si>
    <t>Lavender Graduation</t>
  </si>
  <si>
    <t>Smaller Programming and Publicity</t>
  </si>
  <si>
    <t>Health and Sustainabililty</t>
  </si>
  <si>
    <t>Environmental Sustainability Programming</t>
  </si>
  <si>
    <t>Health Programming</t>
  </si>
  <si>
    <t>Health and Wellness Products</t>
  </si>
  <si>
    <t>Menstreuaal Products</t>
  </si>
  <si>
    <t xml:space="preserve">Contraceptives </t>
  </si>
  <si>
    <t>Enhancing Student Security Initiative (cameras, blue lights)</t>
  </si>
  <si>
    <t>Intercultural Affairs</t>
  </si>
  <si>
    <t>Cultural Concert</t>
  </si>
  <si>
    <t>Student Leaders Diversity Training</t>
  </si>
  <si>
    <t>Increase intercultrual affaris/ increase diversity training</t>
  </si>
  <si>
    <t>Information Technology (IT)</t>
  </si>
  <si>
    <t>Cyber Week</t>
  </si>
  <si>
    <t>Technology and Softwares</t>
  </si>
  <si>
    <t>Marketing Office</t>
  </si>
  <si>
    <t xml:space="preserve">SA promotions/programming </t>
  </si>
  <si>
    <t>Software</t>
  </si>
  <si>
    <t>Software moved under operating line</t>
  </si>
  <si>
    <t>Programming Office</t>
  </si>
  <si>
    <t>Concerts</t>
  </si>
  <si>
    <t>Speaker series</t>
  </si>
  <si>
    <t>Block Party</t>
  </si>
  <si>
    <t>Podiate Day Programming (alt for fountain day)</t>
  </si>
  <si>
    <t>Public Relations (PR)</t>
  </si>
  <si>
    <t>Public Relations Marketing/ Programming</t>
  </si>
  <si>
    <t>Student Group Affairs</t>
  </si>
  <si>
    <t>SA Scholarship</t>
  </si>
  <si>
    <t>Bouchard Scholarship Contribution</t>
  </si>
  <si>
    <t>Disability Services</t>
  </si>
  <si>
    <t>Prior Years</t>
  </si>
  <si>
    <t>INTERNAL TOTAL</t>
  </si>
  <si>
    <t>-</t>
  </si>
  <si>
    <t xml:space="preserve">The head of every branch was given an equal stipend </t>
  </si>
  <si>
    <t>Senate Clerk</t>
  </si>
  <si>
    <t xml:space="preserve">Board of Finance Chair </t>
  </si>
  <si>
    <t xml:space="preserve">Deputy Chief Justice </t>
  </si>
  <si>
    <t>Director of Academic and Professional Affairs</t>
  </si>
  <si>
    <t xml:space="preserve">Director of Civic &amp; Community Engagement </t>
  </si>
  <si>
    <t>CEO and Civic Action Departments were combined</t>
  </si>
  <si>
    <t xml:space="preserve">Director of Sustainabilty </t>
  </si>
  <si>
    <t>Health was removed from Health and Sustainability</t>
  </si>
  <si>
    <t>Director of Health &amp; Disability Services</t>
  </si>
  <si>
    <t>Director of Gender &amp; Sexuality Concerns</t>
  </si>
  <si>
    <t>Health and Disability Departments were combined</t>
  </si>
  <si>
    <t>Director of Marketing &amp; Programming</t>
  </si>
  <si>
    <t>Renovations</t>
  </si>
  <si>
    <t>Summer Marketing</t>
  </si>
  <si>
    <t>Academic and Professional Affairs</t>
  </si>
  <si>
    <t>The Errol Millington Memorial Scholarship</t>
  </si>
  <si>
    <t xml:space="preserve">Civic &amp; Community Engagement </t>
  </si>
  <si>
    <t>Gender, and Sexuality Services</t>
  </si>
  <si>
    <t>Transgender Day of Remembrance Vigil</t>
  </si>
  <si>
    <t>Take Back the Night</t>
  </si>
  <si>
    <t>Sustainabililty</t>
  </si>
  <si>
    <t>Menstrual Products</t>
  </si>
  <si>
    <t>Cultural Carnival</t>
  </si>
  <si>
    <t>Information and Technology</t>
  </si>
  <si>
    <t xml:space="preserve">Technology Expenses </t>
  </si>
  <si>
    <t>Programming and Marketing Office</t>
  </si>
  <si>
    <t xml:space="preserve">Purple &amp; Gold Awards </t>
  </si>
  <si>
    <t>Health &amp; Disability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</si>
</sst>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_([$$-409]* #,##0.00_);_([$$-409]* \(#,##0.00\);_([$$-409]* &quot;-&quot;??_);_(@_)"/>
    <numFmt numFmtId="167" formatCode="&quot;$&quot;#,##0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rgb="FF00B050"/>
      <name val="Times New Roman"/>
      <family val="1"/>
    </font>
    <font>
      <sz val="12"/>
      <color rgb="FFFFFFFF"/>
      <name val="Times New Roman"/>
      <family val="1"/>
    </font>
    <font>
      <b/>
      <i/>
      <sz val="12"/>
      <name val="Times New Roman"/>
      <family val="1"/>
    </font>
    <font>
      <b/>
      <sz val="12"/>
      <color rgb="FF0070C0"/>
      <name val="Times New Roman"/>
      <family val="1"/>
    </font>
    <font>
      <b/>
      <sz val="18"/>
      <color theme="0"/>
      <name val="Times New Roman"/>
      <family val="1"/>
    </font>
    <font>
      <b/>
      <sz val="11"/>
      <name val="Times New Roman"/>
      <family val="1"/>
    </font>
    <font>
      <b/>
      <sz val="12"/>
      <color rgb="FF0D0D0D"/>
      <name val="Times New Roman"/>
      <family val="1"/>
    </font>
    <font>
      <b/>
      <sz val="1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20"/>
      <color theme="0"/>
      <name val="Times New Roman"/>
      <family val="1"/>
    </font>
    <font>
      <b/>
      <sz val="12"/>
      <color theme="1" tint="4.9989318521683403E-2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Times New Roman"/>
      <family val="1"/>
    </font>
    <font>
      <b/>
      <sz val="12"/>
      <color rgb="FF161616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A143EB"/>
      <name val="Times New Roman"/>
      <family val="1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6100"/>
      <name val="Calibri"/>
      <family val="2"/>
      <scheme val="minor"/>
    </font>
    <font>
      <b/>
      <sz val="20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rgb="FF000000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D0D0D"/>
      </left>
      <right style="thin">
        <color rgb="FF0D0D0D"/>
      </right>
      <top style="thin">
        <color rgb="FF0D0D0D"/>
      </top>
      <bottom style="thin">
        <color rgb="FF0D0D0D"/>
      </bottom>
      <diagonal/>
    </border>
    <border>
      <left style="thin">
        <color rgb="FF0D0D0D"/>
      </left>
      <right style="thin">
        <color rgb="FF0D0D0D"/>
      </right>
      <top style="thin">
        <color rgb="FF0D0D0D"/>
      </top>
      <bottom/>
      <diagonal/>
    </border>
    <border>
      <left style="thin">
        <color rgb="FF0D0D0D"/>
      </left>
      <right style="thin">
        <color rgb="FF0D0D0D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D0D0D"/>
      </left>
      <right/>
      <top style="thin">
        <color rgb="FF0D0D0D"/>
      </top>
      <bottom/>
      <diagonal/>
    </border>
    <border>
      <left style="thin">
        <color rgb="FF0D0D0D"/>
      </left>
      <right/>
      <top style="thin">
        <color rgb="FF0D0D0D"/>
      </top>
      <bottom style="thin">
        <color rgb="FF0D0D0D"/>
      </bottom>
      <diagonal/>
    </border>
    <border>
      <left style="thin">
        <color rgb="FF0D0D0D"/>
      </left>
      <right/>
      <top/>
      <bottom/>
      <diagonal/>
    </border>
    <border>
      <left style="thin">
        <color rgb="FF0D0D0D"/>
      </left>
      <right/>
      <top/>
      <bottom style="thin">
        <color rgb="FF0D0D0D"/>
      </bottom>
      <diagonal/>
    </border>
    <border>
      <left/>
      <right style="thin">
        <color rgb="FF0D0D0D"/>
      </right>
      <top style="thin">
        <color rgb="FF0D0D0D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0" fillId="0" borderId="3" applyNumberFormat="0" applyFill="0" applyAlignment="0" applyProtection="0"/>
    <xf numFmtId="0" fontId="32" fillId="1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54">
    <xf numFmtId="0" fontId="0" fillId="0" borderId="0" xfId="0"/>
    <xf numFmtId="0" fontId="6" fillId="0" borderId="0" xfId="1" applyFont="1"/>
    <xf numFmtId="164" fontId="6" fillId="0" borderId="0" xfId="1" applyNumberFormat="1" applyFont="1"/>
    <xf numFmtId="164" fontId="6" fillId="0" borderId="0" xfId="2" applyNumberFormat="1" applyFont="1" applyFill="1" applyBorder="1"/>
    <xf numFmtId="0" fontId="6" fillId="0" borderId="1" xfId="1" applyFont="1" applyBorder="1"/>
    <xf numFmtId="164" fontId="7" fillId="2" borderId="1" xfId="2" applyNumberFormat="1" applyFont="1" applyFill="1" applyBorder="1"/>
    <xf numFmtId="0" fontId="7" fillId="2" borderId="1" xfId="1" applyFont="1" applyFill="1" applyBorder="1"/>
    <xf numFmtId="164" fontId="6" fillId="0" borderId="1" xfId="2" applyNumberFormat="1" applyFont="1" applyBorder="1"/>
    <xf numFmtId="0" fontId="8" fillId="0" borderId="1" xfId="1" applyFont="1" applyBorder="1"/>
    <xf numFmtId="164" fontId="9" fillId="3" borderId="1" xfId="2" applyNumberFormat="1" applyFont="1" applyFill="1" applyBorder="1"/>
    <xf numFmtId="0" fontId="9" fillId="3" borderId="1" xfId="1" applyFont="1" applyFill="1" applyBorder="1"/>
    <xf numFmtId="0" fontId="9" fillId="4" borderId="1" xfId="1" applyFont="1" applyFill="1" applyBorder="1"/>
    <xf numFmtId="0" fontId="10" fillId="0" borderId="1" xfId="1" applyFont="1" applyBorder="1"/>
    <xf numFmtId="164" fontId="9" fillId="3" borderId="1" xfId="1" applyNumberFormat="1" applyFont="1" applyFill="1" applyBorder="1"/>
    <xf numFmtId="164" fontId="11" fillId="0" borderId="1" xfId="2" applyNumberFormat="1" applyFont="1" applyFill="1" applyBorder="1"/>
    <xf numFmtId="164" fontId="6" fillId="0" borderId="1" xfId="2" applyNumberFormat="1" applyFont="1" applyFill="1" applyBorder="1"/>
    <xf numFmtId="164" fontId="11" fillId="0" borderId="1" xfId="2" applyNumberFormat="1" applyFont="1" applyBorder="1"/>
    <xf numFmtId="164" fontId="12" fillId="2" borderId="1" xfId="2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44" fontId="6" fillId="0" borderId="0" xfId="1" applyNumberFormat="1" applyFont="1"/>
    <xf numFmtId="164" fontId="6" fillId="0" borderId="1" xfId="5" applyNumberFormat="1" applyFont="1" applyBorder="1"/>
    <xf numFmtId="0" fontId="9" fillId="5" borderId="1" xfId="1" applyFont="1" applyFill="1" applyBorder="1"/>
    <xf numFmtId="0" fontId="9" fillId="9" borderId="1" xfId="1" applyFont="1" applyFill="1" applyBorder="1"/>
    <xf numFmtId="0" fontId="9" fillId="6" borderId="1" xfId="1" applyFont="1" applyFill="1" applyBorder="1"/>
    <xf numFmtId="164" fontId="9" fillId="6" borderId="1" xfId="2" applyNumberFormat="1" applyFont="1" applyFill="1" applyBorder="1"/>
    <xf numFmtId="0" fontId="9" fillId="0" borderId="0" xfId="1" applyFont="1"/>
    <xf numFmtId="0" fontId="13" fillId="0" borderId="1" xfId="6" applyBorder="1"/>
    <xf numFmtId="164" fontId="14" fillId="6" borderId="1" xfId="2" applyNumberFormat="1" applyFont="1" applyFill="1" applyBorder="1"/>
    <xf numFmtId="164" fontId="6" fillId="10" borderId="1" xfId="2" applyNumberFormat="1" applyFont="1" applyFill="1" applyBorder="1"/>
    <xf numFmtId="9" fontId="12" fillId="2" borderId="1" xfId="7" applyFont="1" applyFill="1" applyBorder="1" applyAlignment="1">
      <alignment horizontal="center"/>
    </xf>
    <xf numFmtId="9" fontId="9" fillId="3" borderId="1" xfId="7" applyFont="1" applyFill="1" applyBorder="1"/>
    <xf numFmtId="9" fontId="6" fillId="0" borderId="0" xfId="7" applyFont="1"/>
    <xf numFmtId="0" fontId="15" fillId="0" borderId="0" xfId="0" applyFont="1"/>
    <xf numFmtId="164" fontId="16" fillId="0" borderId="0" xfId="9" applyNumberFormat="1" applyFont="1"/>
    <xf numFmtId="0" fontId="16" fillId="0" borderId="0" xfId="9" applyFont="1"/>
    <xf numFmtId="164" fontId="17" fillId="0" borderId="1" xfId="9" applyNumberFormat="1" applyFont="1" applyBorder="1"/>
    <xf numFmtId="0" fontId="16" fillId="11" borderId="1" xfId="9" applyFont="1" applyFill="1" applyBorder="1"/>
    <xf numFmtId="0" fontId="17" fillId="0" borderId="1" xfId="9" applyFont="1" applyBorder="1"/>
    <xf numFmtId="164" fontId="17" fillId="3" borderId="1" xfId="9" applyNumberFormat="1" applyFont="1" applyFill="1" applyBorder="1"/>
    <xf numFmtId="164" fontId="17" fillId="11" borderId="1" xfId="9" applyNumberFormat="1" applyFont="1" applyFill="1" applyBorder="1"/>
    <xf numFmtId="164" fontId="16" fillId="0" borderId="1" xfId="9" applyNumberFormat="1" applyFont="1" applyBorder="1"/>
    <xf numFmtId="0" fontId="16" fillId="0" borderId="1" xfId="9" applyFont="1" applyBorder="1"/>
    <xf numFmtId="0" fontId="17" fillId="3" borderId="1" xfId="9" applyFont="1" applyFill="1" applyBorder="1"/>
    <xf numFmtId="0" fontId="16" fillId="8" borderId="1" xfId="9" applyFont="1" applyFill="1" applyBorder="1"/>
    <xf numFmtId="0" fontId="16" fillId="0" borderId="1" xfId="4" applyFont="1" applyBorder="1"/>
    <xf numFmtId="8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8" fontId="17" fillId="7" borderId="1" xfId="0" applyNumberFormat="1" applyFont="1" applyFill="1" applyBorder="1" applyAlignment="1">
      <alignment wrapText="1"/>
    </xf>
    <xf numFmtId="0" fontId="17" fillId="7" borderId="1" xfId="0" applyFont="1" applyFill="1" applyBorder="1" applyAlignment="1">
      <alignment wrapText="1"/>
    </xf>
    <xf numFmtId="0" fontId="6" fillId="0" borderId="0" xfId="11" applyFont="1"/>
    <xf numFmtId="164" fontId="6" fillId="0" borderId="0" xfId="11" applyNumberFormat="1" applyFont="1"/>
    <xf numFmtId="164" fontId="6" fillId="0" borderId="0" xfId="12" applyNumberFormat="1" applyFont="1" applyFill="1" applyBorder="1"/>
    <xf numFmtId="0" fontId="6" fillId="0" borderId="1" xfId="11" applyFont="1" applyBorder="1"/>
    <xf numFmtId="164" fontId="7" fillId="2" borderId="1" xfId="12" applyNumberFormat="1" applyFont="1" applyFill="1" applyBorder="1"/>
    <xf numFmtId="0" fontId="7" fillId="2" borderId="1" xfId="11" applyFont="1" applyFill="1" applyBorder="1"/>
    <xf numFmtId="164" fontId="6" fillId="0" borderId="1" xfId="12" applyNumberFormat="1" applyFont="1" applyFill="1" applyBorder="1"/>
    <xf numFmtId="164" fontId="6" fillId="0" borderId="1" xfId="12" applyNumberFormat="1" applyFont="1" applyBorder="1"/>
    <xf numFmtId="0" fontId="8" fillId="0" borderId="1" xfId="11" applyFont="1" applyBorder="1"/>
    <xf numFmtId="164" fontId="9" fillId="6" borderId="1" xfId="12" applyNumberFormat="1" applyFont="1" applyFill="1" applyBorder="1"/>
    <xf numFmtId="164" fontId="9" fillId="3" borderId="1" xfId="12" applyNumberFormat="1" applyFont="1" applyFill="1" applyBorder="1"/>
    <xf numFmtId="0" fontId="9" fillId="3" borderId="1" xfId="11" applyFont="1" applyFill="1" applyBorder="1"/>
    <xf numFmtId="0" fontId="9" fillId="4" borderId="1" xfId="11" applyFont="1" applyFill="1" applyBorder="1"/>
    <xf numFmtId="0" fontId="10" fillId="0" borderId="1" xfId="11" applyFont="1" applyBorder="1"/>
    <xf numFmtId="0" fontId="9" fillId="0" borderId="0" xfId="11" applyFont="1"/>
    <xf numFmtId="0" fontId="9" fillId="6" borderId="1" xfId="11" applyFont="1" applyFill="1" applyBorder="1"/>
    <xf numFmtId="0" fontId="9" fillId="9" borderId="1" xfId="11" applyFont="1" applyFill="1" applyBorder="1"/>
    <xf numFmtId="0" fontId="9" fillId="5" borderId="1" xfId="11" applyFont="1" applyFill="1" applyBorder="1"/>
    <xf numFmtId="164" fontId="9" fillId="10" borderId="1" xfId="11" applyNumberFormat="1" applyFont="1" applyFill="1" applyBorder="1"/>
    <xf numFmtId="0" fontId="9" fillId="10" borderId="1" xfId="11" applyFont="1" applyFill="1" applyBorder="1"/>
    <xf numFmtId="164" fontId="9" fillId="3" borderId="1" xfId="11" applyNumberFormat="1" applyFont="1" applyFill="1" applyBorder="1"/>
    <xf numFmtId="164" fontId="11" fillId="0" borderId="1" xfId="12" applyNumberFormat="1" applyFont="1" applyFill="1" applyBorder="1"/>
    <xf numFmtId="164" fontId="11" fillId="0" borderId="1" xfId="12" applyNumberFormat="1" applyFont="1" applyBorder="1"/>
    <xf numFmtId="164" fontId="12" fillId="2" borderId="1" xfId="12" applyNumberFormat="1" applyFont="1" applyFill="1" applyBorder="1" applyAlignment="1">
      <alignment horizontal="center"/>
    </xf>
    <xf numFmtId="0" fontId="12" fillId="2" borderId="1" xfId="11" applyFont="1" applyFill="1" applyBorder="1" applyAlignment="1">
      <alignment horizontal="center"/>
    </xf>
    <xf numFmtId="164" fontId="16" fillId="8" borderId="1" xfId="9" applyNumberFormat="1" applyFont="1" applyFill="1" applyBorder="1"/>
    <xf numFmtId="0" fontId="0" fillId="0" borderId="1" xfId="0" applyBorder="1"/>
    <xf numFmtId="0" fontId="15" fillId="0" borderId="1" xfId="0" applyFont="1" applyBorder="1"/>
    <xf numFmtId="164" fontId="17" fillId="7" borderId="1" xfId="9" applyNumberFormat="1" applyFont="1" applyFill="1" applyBorder="1"/>
    <xf numFmtId="0" fontId="17" fillId="7" borderId="1" xfId="9" applyFont="1" applyFill="1" applyBorder="1"/>
    <xf numFmtId="0" fontId="16" fillId="0" borderId="1" xfId="9" applyFont="1" applyBorder="1" applyAlignment="1">
      <alignment horizontal="left"/>
    </xf>
    <xf numFmtId="0" fontId="17" fillId="8" borderId="1" xfId="9" applyFont="1" applyFill="1" applyBorder="1"/>
    <xf numFmtId="164" fontId="17" fillId="8" borderId="1" xfId="9" applyNumberFormat="1" applyFont="1" applyFill="1" applyBorder="1"/>
    <xf numFmtId="165" fontId="16" fillId="0" borderId="0" xfId="7" applyNumberFormat="1" applyFont="1"/>
    <xf numFmtId="0" fontId="12" fillId="2" borderId="1" xfId="4" applyFont="1" applyFill="1" applyBorder="1" applyAlignment="1">
      <alignment horizontal="center"/>
    </xf>
    <xf numFmtId="164" fontId="12" fillId="2" borderId="1" xfId="4" applyNumberFormat="1" applyFont="1" applyFill="1" applyBorder="1" applyAlignment="1">
      <alignment horizontal="center"/>
    </xf>
    <xf numFmtId="165" fontId="21" fillId="2" borderId="1" xfId="7" applyNumberFormat="1" applyFont="1" applyFill="1" applyBorder="1" applyAlignment="1">
      <alignment horizontal="center"/>
    </xf>
    <xf numFmtId="0" fontId="0" fillId="0" borderId="2" xfId="0" applyBorder="1"/>
    <xf numFmtId="164" fontId="17" fillId="3" borderId="2" xfId="9" applyNumberFormat="1" applyFont="1" applyFill="1" applyBorder="1"/>
    <xf numFmtId="0" fontId="22" fillId="0" borderId="0" xfId="0" applyFont="1" applyAlignment="1">
      <alignment horizontal="left" vertical="center"/>
    </xf>
    <xf numFmtId="0" fontId="23" fillId="2" borderId="3" xfId="13" applyFont="1" applyFill="1" applyAlignment="1">
      <alignment horizontal="left" vertical="center"/>
    </xf>
    <xf numFmtId="164" fontId="0" fillId="0" borderId="0" xfId="0" applyNumberFormat="1"/>
    <xf numFmtId="164" fontId="24" fillId="0" borderId="1" xfId="12" applyNumberFormat="1" applyFont="1" applyBorder="1"/>
    <xf numFmtId="164" fontId="16" fillId="0" borderId="2" xfId="9" applyNumberFormat="1" applyFont="1" applyBorder="1"/>
    <xf numFmtId="164" fontId="14" fillId="3" borderId="1" xfId="9" applyNumberFormat="1" applyFont="1" applyFill="1" applyBorder="1"/>
    <xf numFmtId="0" fontId="14" fillId="0" borderId="1" xfId="9" applyFont="1" applyBorder="1"/>
    <xf numFmtId="0" fontId="17" fillId="0" borderId="2" xfId="9" applyFont="1" applyBorder="1"/>
    <xf numFmtId="0" fontId="16" fillId="0" borderId="6" xfId="9" applyFont="1" applyBorder="1"/>
    <xf numFmtId="164" fontId="17" fillId="12" borderId="1" xfId="9" applyNumberFormat="1" applyFont="1" applyFill="1" applyBorder="1"/>
    <xf numFmtId="0" fontId="17" fillId="0" borderId="7" xfId="9" applyFont="1" applyBorder="1"/>
    <xf numFmtId="0" fontId="15" fillId="0" borderId="8" xfId="0" applyFont="1" applyBorder="1"/>
    <xf numFmtId="0" fontId="16" fillId="0" borderId="10" xfId="9" applyFont="1" applyBorder="1"/>
    <xf numFmtId="164" fontId="17" fillId="7" borderId="5" xfId="9" applyNumberFormat="1" applyFont="1" applyFill="1" applyBorder="1"/>
    <xf numFmtId="0" fontId="15" fillId="0" borderId="7" xfId="0" applyFont="1" applyBorder="1"/>
    <xf numFmtId="0" fontId="15" fillId="0" borderId="9" xfId="0" applyFont="1" applyBorder="1"/>
    <xf numFmtId="0" fontId="15" fillId="0" borderId="15" xfId="0" applyFont="1" applyBorder="1"/>
    <xf numFmtId="0" fontId="17" fillId="12" borderId="1" xfId="9" applyFont="1" applyFill="1" applyBorder="1"/>
    <xf numFmtId="0" fontId="16" fillId="0" borderId="1" xfId="0" applyFont="1" applyBorder="1" applyAlignment="1">
      <alignment wrapText="1"/>
    </xf>
    <xf numFmtId="0" fontId="18" fillId="13" borderId="1" xfId="9" applyFont="1" applyFill="1" applyBorder="1"/>
    <xf numFmtId="0" fontId="17" fillId="13" borderId="1" xfId="9" applyFont="1" applyFill="1" applyBorder="1"/>
    <xf numFmtId="164" fontId="17" fillId="13" borderId="1" xfId="9" applyNumberFormat="1" applyFont="1" applyFill="1" applyBorder="1"/>
    <xf numFmtId="0" fontId="17" fillId="0" borderId="1" xfId="0" applyFont="1" applyBorder="1"/>
    <xf numFmtId="0" fontId="25" fillId="2" borderId="0" xfId="0" applyFont="1" applyFill="1" applyAlignment="1">
      <alignment horizontal="center"/>
    </xf>
    <xf numFmtId="0" fontId="26" fillId="0" borderId="1" xfId="9" applyFont="1" applyBorder="1"/>
    <xf numFmtId="164" fontId="27" fillId="3" borderId="1" xfId="9" applyNumberFormat="1" applyFont="1" applyFill="1" applyBorder="1"/>
    <xf numFmtId="164" fontId="19" fillId="0" borderId="1" xfId="12" applyNumberFormat="1" applyFont="1" applyBorder="1"/>
    <xf numFmtId="165" fontId="14" fillId="3" borderId="2" xfId="7" applyNumberFormat="1" applyFont="1" applyFill="1" applyBorder="1"/>
    <xf numFmtId="165" fontId="17" fillId="7" borderId="2" xfId="7" applyNumberFormat="1" applyFont="1" applyFill="1" applyBorder="1" applyAlignment="1">
      <alignment wrapText="1"/>
    </xf>
    <xf numFmtId="165" fontId="16" fillId="0" borderId="2" xfId="7" applyNumberFormat="1" applyFont="1" applyBorder="1"/>
    <xf numFmtId="165" fontId="17" fillId="0" borderId="2" xfId="7" applyNumberFormat="1" applyFont="1" applyBorder="1" applyAlignment="1">
      <alignment wrapText="1"/>
    </xf>
    <xf numFmtId="165" fontId="17" fillId="3" borderId="2" xfId="7" applyNumberFormat="1" applyFont="1" applyFill="1" applyBorder="1"/>
    <xf numFmtId="165" fontId="27" fillId="3" borderId="2" xfId="7" applyNumberFormat="1" applyFont="1" applyFill="1" applyBorder="1"/>
    <xf numFmtId="165" fontId="17" fillId="0" borderId="2" xfId="7" applyNumberFormat="1" applyFont="1" applyFill="1" applyBorder="1"/>
    <xf numFmtId="165" fontId="16" fillId="0" borderId="2" xfId="7" applyNumberFormat="1" applyFont="1" applyFill="1" applyBorder="1"/>
    <xf numFmtId="165" fontId="17" fillId="11" borderId="2" xfId="7" applyNumberFormat="1" applyFont="1" applyFill="1" applyBorder="1"/>
    <xf numFmtId="165" fontId="17" fillId="7" borderId="2" xfId="7" applyNumberFormat="1" applyFont="1" applyFill="1" applyBorder="1"/>
    <xf numFmtId="0" fontId="16" fillId="0" borderId="2" xfId="9" applyFont="1" applyBorder="1"/>
    <xf numFmtId="165" fontId="17" fillId="0" borderId="2" xfId="7" applyNumberFormat="1" applyFont="1" applyBorder="1"/>
    <xf numFmtId="165" fontId="17" fillId="13" borderId="2" xfId="7" applyNumberFormat="1" applyFont="1" applyFill="1" applyBorder="1"/>
    <xf numFmtId="165" fontId="16" fillId="12" borderId="2" xfId="7" applyNumberFormat="1" applyFont="1" applyFill="1" applyBorder="1"/>
    <xf numFmtId="165" fontId="16" fillId="8" borderId="2" xfId="7" applyNumberFormat="1" applyFont="1" applyFill="1" applyBorder="1"/>
    <xf numFmtId="165" fontId="15" fillId="0" borderId="2" xfId="7" applyNumberFormat="1" applyFont="1" applyBorder="1"/>
    <xf numFmtId="165" fontId="0" fillId="0" borderId="2" xfId="7" applyNumberFormat="1" applyFont="1" applyBorder="1"/>
    <xf numFmtId="165" fontId="17" fillId="8" borderId="2" xfId="7" applyNumberFormat="1" applyFont="1" applyFill="1" applyBorder="1"/>
    <xf numFmtId="165" fontId="17" fillId="12" borderId="2" xfId="7" applyNumberFormat="1" applyFont="1" applyFill="1" applyBorder="1"/>
    <xf numFmtId="166" fontId="25" fillId="2" borderId="0" xfId="0" applyNumberFormat="1" applyFont="1" applyFill="1" applyAlignment="1">
      <alignment horizontal="center"/>
    </xf>
    <xf numFmtId="166" fontId="15" fillId="0" borderId="0" xfId="0" applyNumberFormat="1" applyFont="1"/>
    <xf numFmtId="0" fontId="17" fillId="6" borderId="1" xfId="9" applyFont="1" applyFill="1" applyBorder="1"/>
    <xf numFmtId="164" fontId="17" fillId="6" borderId="1" xfId="9" applyNumberFormat="1" applyFont="1" applyFill="1" applyBorder="1"/>
    <xf numFmtId="165" fontId="17" fillId="6" borderId="2" xfId="7" applyNumberFormat="1" applyFont="1" applyFill="1" applyBorder="1"/>
    <xf numFmtId="0" fontId="18" fillId="6" borderId="1" xfId="9" applyFont="1" applyFill="1" applyBorder="1"/>
    <xf numFmtId="164" fontId="18" fillId="6" borderId="1" xfId="9" applyNumberFormat="1" applyFont="1" applyFill="1" applyBorder="1"/>
    <xf numFmtId="165" fontId="18" fillId="6" borderId="2" xfId="7" applyNumberFormat="1" applyFont="1" applyFill="1" applyBorder="1"/>
    <xf numFmtId="0" fontId="0" fillId="0" borderId="4" xfId="0" applyBorder="1"/>
    <xf numFmtId="0" fontId="15" fillId="0" borderId="16" xfId="0" applyFont="1" applyBorder="1"/>
    <xf numFmtId="0" fontId="16" fillId="0" borderId="4" xfId="9" applyFont="1" applyBorder="1"/>
    <xf numFmtId="0" fontId="17" fillId="5" borderId="1" xfId="9" applyFont="1" applyFill="1" applyBorder="1"/>
    <xf numFmtId="0" fontId="16" fillId="0" borderId="0" xfId="0" applyFont="1"/>
    <xf numFmtId="0" fontId="9" fillId="5" borderId="1" xfId="9" applyFont="1" applyFill="1" applyBorder="1"/>
    <xf numFmtId="164" fontId="30" fillId="3" borderId="1" xfId="9" applyNumberFormat="1" applyFont="1" applyFill="1" applyBorder="1"/>
    <xf numFmtId="165" fontId="30" fillId="3" borderId="2" xfId="7" applyNumberFormat="1" applyFont="1" applyFill="1" applyBorder="1"/>
    <xf numFmtId="165" fontId="18" fillId="3" borderId="2" xfId="7" applyNumberFormat="1" applyFont="1" applyFill="1" applyBorder="1"/>
    <xf numFmtId="164" fontId="18" fillId="3" borderId="1" xfId="9" applyNumberFormat="1" applyFont="1" applyFill="1" applyBorder="1"/>
    <xf numFmtId="165" fontId="18" fillId="7" borderId="2" xfId="7" applyNumberFormat="1" applyFont="1" applyFill="1" applyBorder="1"/>
    <xf numFmtId="165" fontId="30" fillId="7" borderId="2" xfId="7" applyNumberFormat="1" applyFont="1" applyFill="1" applyBorder="1"/>
    <xf numFmtId="164" fontId="30" fillId="12" borderId="1" xfId="9" applyNumberFormat="1" applyFont="1" applyFill="1" applyBorder="1"/>
    <xf numFmtId="164" fontId="18" fillId="7" borderId="1" xfId="9" applyNumberFormat="1" applyFont="1" applyFill="1" applyBorder="1"/>
    <xf numFmtId="10" fontId="18" fillId="3" borderId="2" xfId="9" applyNumberFormat="1" applyFont="1" applyFill="1" applyBorder="1"/>
    <xf numFmtId="0" fontId="9" fillId="5" borderId="5" xfId="9" applyFont="1" applyFill="1" applyBorder="1"/>
    <xf numFmtId="0" fontId="18" fillId="5" borderId="1" xfId="9" applyFont="1" applyFill="1" applyBorder="1"/>
    <xf numFmtId="165" fontId="16" fillId="0" borderId="16" xfId="7" applyNumberFormat="1" applyFont="1" applyBorder="1"/>
    <xf numFmtId="165" fontId="16" fillId="0" borderId="10" xfId="7" applyNumberFormat="1" applyFont="1" applyBorder="1"/>
    <xf numFmtId="164" fontId="16" fillId="0" borderId="4" xfId="9" applyNumberFormat="1" applyFont="1" applyBorder="1"/>
    <xf numFmtId="0" fontId="17" fillId="7" borderId="6" xfId="9" applyFont="1" applyFill="1" applyBorder="1"/>
    <xf numFmtId="164" fontId="18" fillId="3" borderId="2" xfId="9" applyNumberFormat="1" applyFont="1" applyFill="1" applyBorder="1"/>
    <xf numFmtId="164" fontId="9" fillId="12" borderId="1" xfId="0" applyNumberFormat="1" applyFont="1" applyFill="1" applyBorder="1"/>
    <xf numFmtId="0" fontId="18" fillId="0" borderId="1" xfId="9" applyFont="1" applyBorder="1"/>
    <xf numFmtId="0" fontId="9" fillId="5" borderId="6" xfId="9" applyFont="1" applyFill="1" applyBorder="1"/>
    <xf numFmtId="0" fontId="17" fillId="0" borderId="14" xfId="0" applyFont="1" applyBorder="1"/>
    <xf numFmtId="0" fontId="17" fillId="0" borderId="13" xfId="0" applyFont="1" applyBorder="1"/>
    <xf numFmtId="0" fontId="17" fillId="0" borderId="12" xfId="0" applyFont="1" applyBorder="1"/>
    <xf numFmtId="0" fontId="17" fillId="0" borderId="11" xfId="0" applyFont="1" applyBorder="1"/>
    <xf numFmtId="0" fontId="19" fillId="0" borderId="1" xfId="9" applyFont="1" applyBorder="1"/>
    <xf numFmtId="0" fontId="16" fillId="0" borderId="1" xfId="0" applyFont="1" applyBorder="1"/>
    <xf numFmtId="0" fontId="17" fillId="12" borderId="1" xfId="0" applyFont="1" applyFill="1" applyBorder="1"/>
    <xf numFmtId="0" fontId="17" fillId="12" borderId="2" xfId="7" applyNumberFormat="1" applyFont="1" applyFill="1" applyBorder="1"/>
    <xf numFmtId="0" fontId="9" fillId="12" borderId="1" xfId="0" applyFont="1" applyFill="1" applyBorder="1"/>
    <xf numFmtId="0" fontId="6" fillId="0" borderId="1" xfId="0" applyFont="1" applyBorder="1"/>
    <xf numFmtId="164" fontId="9" fillId="3" borderId="1" xfId="9" applyNumberFormat="1" applyFont="1" applyFill="1" applyBorder="1"/>
    <xf numFmtId="165" fontId="9" fillId="7" borderId="2" xfId="7" applyNumberFormat="1" applyFont="1" applyFill="1" applyBorder="1"/>
    <xf numFmtId="164" fontId="17" fillId="6" borderId="17" xfId="0" applyNumberFormat="1" applyFont="1" applyFill="1" applyBorder="1"/>
    <xf numFmtId="164" fontId="17" fillId="0" borderId="16" xfId="0" applyNumberFormat="1" applyFont="1" applyBorder="1"/>
    <xf numFmtId="164" fontId="17" fillId="12" borderId="16" xfId="0" applyNumberFormat="1" applyFont="1" applyFill="1" applyBorder="1"/>
    <xf numFmtId="164" fontId="28" fillId="2" borderId="16" xfId="0" applyNumberFormat="1" applyFont="1" applyFill="1" applyBorder="1" applyAlignment="1">
      <alignment horizontal="left" vertical="center"/>
    </xf>
    <xf numFmtId="164" fontId="33" fillId="2" borderId="3" xfId="13" applyNumberFormat="1" applyFont="1" applyFill="1" applyAlignment="1">
      <alignment horizontal="left" vertical="center"/>
    </xf>
    <xf numFmtId="165" fontId="33" fillId="2" borderId="3" xfId="13" applyNumberFormat="1" applyFont="1" applyFill="1" applyAlignment="1">
      <alignment horizontal="left" vertical="center"/>
    </xf>
    <xf numFmtId="0" fontId="17" fillId="15" borderId="1" xfId="9" applyFont="1" applyFill="1" applyBorder="1"/>
    <xf numFmtId="164" fontId="17" fillId="15" borderId="1" xfId="9" applyNumberFormat="1" applyFont="1" applyFill="1" applyBorder="1"/>
    <xf numFmtId="165" fontId="17" fillId="15" borderId="2" xfId="7" applyNumberFormat="1" applyFont="1" applyFill="1" applyBorder="1"/>
    <xf numFmtId="164" fontId="17" fillId="6" borderId="16" xfId="0" applyNumberFormat="1" applyFont="1" applyFill="1" applyBorder="1"/>
    <xf numFmtId="164" fontId="9" fillId="6" borderId="16" xfId="0" applyNumberFormat="1" applyFont="1" applyFill="1" applyBorder="1"/>
    <xf numFmtId="164" fontId="9" fillId="0" borderId="16" xfId="0" applyNumberFormat="1" applyFont="1" applyBorder="1"/>
    <xf numFmtId="164" fontId="17" fillId="13" borderId="16" xfId="0" applyNumberFormat="1" applyFont="1" applyFill="1" applyBorder="1"/>
    <xf numFmtId="164" fontId="17" fillId="6" borderId="16" xfId="7" applyNumberFormat="1" applyFont="1" applyFill="1" applyBorder="1"/>
    <xf numFmtId="10" fontId="17" fillId="0" borderId="18" xfId="0" applyNumberFormat="1" applyFont="1" applyBorder="1"/>
    <xf numFmtId="10" fontId="17" fillId="6" borderId="18" xfId="0" applyNumberFormat="1" applyFont="1" applyFill="1" applyBorder="1"/>
    <xf numFmtId="10" fontId="30" fillId="6" borderId="18" xfId="0" applyNumberFormat="1" applyFont="1" applyFill="1" applyBorder="1"/>
    <xf numFmtId="10" fontId="17" fillId="12" borderId="18" xfId="0" applyNumberFormat="1" applyFont="1" applyFill="1" applyBorder="1"/>
    <xf numFmtId="10" fontId="9" fillId="6" borderId="18" xfId="0" applyNumberFormat="1" applyFont="1" applyFill="1" applyBorder="1"/>
    <xf numFmtId="10" fontId="9" fillId="0" borderId="18" xfId="0" applyNumberFormat="1" applyFont="1" applyBorder="1"/>
    <xf numFmtId="10" fontId="17" fillId="13" borderId="18" xfId="0" applyNumberFormat="1" applyFont="1" applyFill="1" applyBorder="1"/>
    <xf numFmtId="10" fontId="17" fillId="12" borderId="19" xfId="0" applyNumberFormat="1" applyFont="1" applyFill="1" applyBorder="1"/>
    <xf numFmtId="10" fontId="17" fillId="0" borderId="19" xfId="0" applyNumberFormat="1" applyFont="1" applyBorder="1"/>
    <xf numFmtId="10" fontId="17" fillId="6" borderId="19" xfId="0" applyNumberFormat="1" applyFont="1" applyFill="1" applyBorder="1"/>
    <xf numFmtId="10" fontId="17" fillId="0" borderId="20" xfId="0" applyNumberFormat="1" applyFont="1" applyBorder="1"/>
    <xf numFmtId="10" fontId="17" fillId="6" borderId="18" xfId="7" applyNumberFormat="1" applyFont="1" applyFill="1" applyBorder="1"/>
    <xf numFmtId="10" fontId="28" fillId="2" borderId="18" xfId="0" applyNumberFormat="1" applyFont="1" applyFill="1" applyBorder="1" applyAlignment="1">
      <alignment horizontal="left" vertical="center"/>
    </xf>
    <xf numFmtId="10" fontId="17" fillId="6" borderId="16" xfId="0" applyNumberFormat="1" applyFont="1" applyFill="1" applyBorder="1"/>
    <xf numFmtId="164" fontId="6" fillId="0" borderId="1" xfId="0" applyNumberFormat="1" applyFont="1" applyBorder="1"/>
    <xf numFmtId="164" fontId="34" fillId="3" borderId="1" xfId="9" applyNumberFormat="1" applyFont="1" applyFill="1" applyBorder="1"/>
    <xf numFmtId="165" fontId="34" fillId="3" borderId="2" xfId="7" applyNumberFormat="1" applyFont="1" applyFill="1" applyBorder="1"/>
    <xf numFmtId="0" fontId="35" fillId="0" borderId="1" xfId="0" applyFont="1" applyBorder="1"/>
    <xf numFmtId="165" fontId="36" fillId="0" borderId="2" xfId="7" applyNumberFormat="1" applyFont="1" applyBorder="1"/>
    <xf numFmtId="164" fontId="37" fillId="3" borderId="1" xfId="9" applyNumberFormat="1" applyFont="1" applyFill="1" applyBorder="1"/>
    <xf numFmtId="165" fontId="37" fillId="3" borderId="2" xfId="7" applyNumberFormat="1" applyFont="1" applyFill="1" applyBorder="1"/>
    <xf numFmtId="10" fontId="30" fillId="12" borderId="18" xfId="0" applyNumberFormat="1" applyFont="1" applyFill="1" applyBorder="1"/>
    <xf numFmtId="164" fontId="30" fillId="12" borderId="16" xfId="0" applyNumberFormat="1" applyFont="1" applyFill="1" applyBorder="1"/>
    <xf numFmtId="0" fontId="30" fillId="12" borderId="1" xfId="9" applyFont="1" applyFill="1" applyBorder="1"/>
    <xf numFmtId="0" fontId="32" fillId="14" borderId="0" xfId="14"/>
    <xf numFmtId="165" fontId="30" fillId="12" borderId="2" xfId="7" applyNumberFormat="1" applyFont="1" applyFill="1" applyBorder="1"/>
    <xf numFmtId="164" fontId="30" fillId="12" borderId="1" xfId="0" applyNumberFormat="1" applyFont="1" applyFill="1" applyBorder="1"/>
    <xf numFmtId="164" fontId="0" fillId="0" borderId="2" xfId="0" applyNumberFormat="1" applyBorder="1"/>
    <xf numFmtId="165" fontId="18" fillId="3" borderId="21" xfId="7" applyNumberFormat="1" applyFont="1" applyFill="1" applyBorder="1"/>
    <xf numFmtId="167" fontId="12" fillId="2" borderId="1" xfId="4" applyNumberFormat="1" applyFont="1" applyFill="1" applyBorder="1" applyAlignment="1">
      <alignment horizontal="center"/>
    </xf>
    <xf numFmtId="167" fontId="17" fillId="6" borderId="17" xfId="0" applyNumberFormat="1" applyFont="1" applyFill="1" applyBorder="1"/>
    <xf numFmtId="167" fontId="16" fillId="0" borderId="1" xfId="9" applyNumberFormat="1" applyFont="1" applyBorder="1"/>
    <xf numFmtId="167" fontId="14" fillId="7" borderId="1" xfId="0" applyNumberFormat="1" applyFont="1" applyFill="1" applyBorder="1" applyAlignment="1">
      <alignment wrapText="1"/>
    </xf>
    <xf numFmtId="167" fontId="17" fillId="0" borderId="1" xfId="0" applyNumberFormat="1" applyFont="1" applyBorder="1" applyAlignment="1">
      <alignment wrapText="1"/>
    </xf>
    <xf numFmtId="167" fontId="34" fillId="3" borderId="1" xfId="9" applyNumberFormat="1" applyFont="1" applyFill="1" applyBorder="1"/>
    <xf numFmtId="167" fontId="30" fillId="3" borderId="1" xfId="9" applyNumberFormat="1" applyFont="1" applyFill="1" applyBorder="1"/>
    <xf numFmtId="167" fontId="17" fillId="12" borderId="1" xfId="9" applyNumberFormat="1" applyFont="1" applyFill="1" applyBorder="1"/>
    <xf numFmtId="167" fontId="14" fillId="0" borderId="1" xfId="9" applyNumberFormat="1" applyFont="1" applyBorder="1"/>
    <xf numFmtId="167" fontId="14" fillId="3" borderId="1" xfId="9" applyNumberFormat="1" applyFont="1" applyFill="1" applyBorder="1"/>
    <xf numFmtId="167" fontId="17" fillId="3" borderId="1" xfId="9" applyNumberFormat="1" applyFont="1" applyFill="1" applyBorder="1"/>
    <xf numFmtId="167" fontId="17" fillId="0" borderId="1" xfId="9" applyNumberFormat="1" applyFont="1" applyBorder="1"/>
    <xf numFmtId="167" fontId="27" fillId="3" borderId="1" xfId="9" applyNumberFormat="1" applyFont="1" applyFill="1" applyBorder="1"/>
    <xf numFmtId="167" fontId="30" fillId="7" borderId="1" xfId="9" applyNumberFormat="1" applyFont="1" applyFill="1" applyBorder="1"/>
    <xf numFmtId="167" fontId="14" fillId="7" borderId="1" xfId="9" applyNumberFormat="1" applyFont="1" applyFill="1" applyBorder="1"/>
    <xf numFmtId="167" fontId="16" fillId="0" borderId="0" xfId="9" applyNumberFormat="1" applyFont="1"/>
    <xf numFmtId="167" fontId="17" fillId="7" borderId="1" xfId="9" applyNumberFormat="1" applyFont="1" applyFill="1" applyBorder="1"/>
    <xf numFmtId="167" fontId="16" fillId="0" borderId="5" xfId="9" applyNumberFormat="1" applyFont="1" applyBorder="1"/>
    <xf numFmtId="167" fontId="18" fillId="3" borderId="1" xfId="9" applyNumberFormat="1" applyFont="1" applyFill="1" applyBorder="1"/>
    <xf numFmtId="167" fontId="30" fillId="12" borderId="1" xfId="9" applyNumberFormat="1" applyFont="1" applyFill="1" applyBorder="1"/>
    <xf numFmtId="167" fontId="18" fillId="7" borderId="1" xfId="9" applyNumberFormat="1" applyFont="1" applyFill="1" applyBorder="1"/>
    <xf numFmtId="167" fontId="19" fillId="0" borderId="1" xfId="9" applyNumberFormat="1" applyFont="1" applyBorder="1"/>
    <xf numFmtId="167" fontId="18" fillId="6" borderId="1" xfId="9" applyNumberFormat="1" applyFont="1" applyFill="1" applyBorder="1"/>
    <xf numFmtId="167" fontId="16" fillId="8" borderId="1" xfId="9" applyNumberFormat="1" applyFont="1" applyFill="1" applyBorder="1"/>
    <xf numFmtId="167" fontId="16" fillId="0" borderId="1" xfId="0" applyNumberFormat="1" applyFont="1" applyBorder="1"/>
    <xf numFmtId="167" fontId="18" fillId="0" borderId="4" xfId="9" applyNumberFormat="1" applyFont="1" applyBorder="1"/>
    <xf numFmtId="167" fontId="16" fillId="0" borderId="2" xfId="9" applyNumberFormat="1" applyFont="1" applyBorder="1"/>
    <xf numFmtId="167" fontId="18" fillId="7" borderId="2" xfId="9" applyNumberFormat="1" applyFont="1" applyFill="1" applyBorder="1"/>
    <xf numFmtId="167" fontId="17" fillId="0" borderId="2" xfId="9" applyNumberFormat="1" applyFont="1" applyBorder="1"/>
    <xf numFmtId="167" fontId="17" fillId="7" borderId="2" xfId="9" applyNumberFormat="1" applyFont="1" applyFill="1" applyBorder="1"/>
    <xf numFmtId="167" fontId="29" fillId="0" borderId="0" xfId="0" applyNumberFormat="1" applyFont="1"/>
    <xf numFmtId="167" fontId="31" fillId="0" borderId="0" xfId="0" applyNumberFormat="1" applyFont="1"/>
    <xf numFmtId="167" fontId="17" fillId="15" borderId="1" xfId="9" applyNumberFormat="1" applyFont="1" applyFill="1" applyBorder="1"/>
    <xf numFmtId="167" fontId="17" fillId="8" borderId="1" xfId="9" applyNumberFormat="1" applyFont="1" applyFill="1" applyBorder="1"/>
    <xf numFmtId="167" fontId="17" fillId="13" borderId="1" xfId="9" applyNumberFormat="1" applyFont="1" applyFill="1" applyBorder="1"/>
    <xf numFmtId="167" fontId="37" fillId="3" borderId="1" xfId="9" applyNumberFormat="1" applyFont="1" applyFill="1" applyBorder="1"/>
    <xf numFmtId="167" fontId="17" fillId="6" borderId="1" xfId="9" applyNumberFormat="1" applyFont="1" applyFill="1" applyBorder="1"/>
    <xf numFmtId="167" fontId="17" fillId="6" borderId="16" xfId="0" applyNumberFormat="1" applyFont="1" applyFill="1" applyBorder="1"/>
    <xf numFmtId="167" fontId="11" fillId="0" borderId="1" xfId="9" applyNumberFormat="1" applyFont="1" applyBorder="1"/>
    <xf numFmtId="167" fontId="16" fillId="0" borderId="0" xfId="0" applyNumberFormat="1" applyFont="1"/>
    <xf numFmtId="167" fontId="17" fillId="6" borderId="16" xfId="7" applyNumberFormat="1" applyFont="1" applyFill="1" applyBorder="1"/>
    <xf numFmtId="167" fontId="18" fillId="3" borderId="5" xfId="9" applyNumberFormat="1" applyFont="1" applyFill="1" applyBorder="1"/>
    <xf numFmtId="167" fontId="16" fillId="0" borderId="16" xfId="0" applyNumberFormat="1" applyFont="1" applyBorder="1"/>
    <xf numFmtId="167" fontId="17" fillId="11" borderId="1" xfId="9" applyNumberFormat="1" applyFont="1" applyFill="1" applyBorder="1"/>
    <xf numFmtId="167" fontId="0" fillId="0" borderId="0" xfId="0" applyNumberFormat="1"/>
    <xf numFmtId="0" fontId="32" fillId="16" borderId="0" xfId="14" applyFill="1"/>
    <xf numFmtId="0" fontId="18" fillId="12" borderId="1" xfId="9" applyFont="1" applyFill="1" applyBorder="1"/>
    <xf numFmtId="10" fontId="18" fillId="12" borderId="18" xfId="0" applyNumberFormat="1" applyFont="1" applyFill="1" applyBorder="1"/>
    <xf numFmtId="164" fontId="18" fillId="12" borderId="16" xfId="0" applyNumberFormat="1" applyFont="1" applyFill="1" applyBorder="1"/>
    <xf numFmtId="164" fontId="18" fillId="12" borderId="1" xfId="9" applyNumberFormat="1" applyFont="1" applyFill="1" applyBorder="1"/>
    <xf numFmtId="167" fontId="18" fillId="12" borderId="1" xfId="9" applyNumberFormat="1" applyFont="1" applyFill="1" applyBorder="1"/>
    <xf numFmtId="165" fontId="18" fillId="12" borderId="2" xfId="7" applyNumberFormat="1" applyFont="1" applyFill="1" applyBorder="1"/>
    <xf numFmtId="0" fontId="17" fillId="12" borderId="1" xfId="4" applyFont="1" applyFill="1" applyBorder="1"/>
    <xf numFmtId="0" fontId="16" fillId="0" borderId="16" xfId="4" applyFont="1" applyBorder="1"/>
    <xf numFmtId="0" fontId="16" fillId="0" borderId="5" xfId="4" applyFont="1" applyBorder="1"/>
    <xf numFmtId="0" fontId="17" fillId="3" borderId="6" xfId="9" applyFont="1" applyFill="1" applyBorder="1"/>
    <xf numFmtId="0" fontId="16" fillId="0" borderId="16" xfId="9" applyFont="1" applyBorder="1"/>
    <xf numFmtId="0" fontId="16" fillId="0" borderId="4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164" fontId="6" fillId="0" borderId="16" xfId="11" applyNumberFormat="1" applyFont="1" applyBorder="1"/>
    <xf numFmtId="164" fontId="6" fillId="0" borderId="2" xfId="12" applyNumberFormat="1" applyFont="1" applyBorder="1"/>
    <xf numFmtId="164" fontId="6" fillId="0" borderId="5" xfId="12" applyNumberFormat="1" applyFont="1" applyBorder="1"/>
    <xf numFmtId="164" fontId="9" fillId="3" borderId="6" xfId="12" applyNumberFormat="1" applyFont="1" applyFill="1" applyBorder="1"/>
    <xf numFmtId="164" fontId="38" fillId="2" borderId="1" xfId="12" applyNumberFormat="1" applyFont="1" applyFill="1" applyBorder="1"/>
    <xf numFmtId="0" fontId="14" fillId="8" borderId="1" xfId="9" applyFont="1" applyFill="1" applyBorder="1"/>
    <xf numFmtId="167" fontId="14" fillId="0" borderId="2" xfId="9" applyNumberFormat="1" applyFont="1" applyBorder="1"/>
    <xf numFmtId="0" fontId="16" fillId="0" borderId="16" xfId="0" applyFont="1" applyBorder="1"/>
    <xf numFmtId="164" fontId="18" fillId="12" borderId="1" xfId="0" applyNumberFormat="1" applyFont="1" applyFill="1" applyBorder="1"/>
    <xf numFmtId="164" fontId="17" fillId="5" borderId="1" xfId="9" applyNumberFormat="1" applyFont="1" applyFill="1" applyBorder="1"/>
    <xf numFmtId="167" fontId="17" fillId="5" borderId="1" xfId="9" applyNumberFormat="1" applyFont="1" applyFill="1" applyBorder="1"/>
    <xf numFmtId="165" fontId="17" fillId="5" borderId="2" xfId="7" applyNumberFormat="1" applyFont="1" applyFill="1" applyBorder="1"/>
    <xf numFmtId="10" fontId="17" fillId="5" borderId="18" xfId="0" applyNumberFormat="1" applyFont="1" applyFill="1" applyBorder="1"/>
    <xf numFmtId="164" fontId="17" fillId="5" borderId="16" xfId="0" applyNumberFormat="1" applyFont="1" applyFill="1" applyBorder="1"/>
    <xf numFmtId="0" fontId="6" fillId="0" borderId="0" xfId="15" applyFont="1"/>
    <xf numFmtId="164" fontId="6" fillId="0" borderId="0" xfId="15" applyNumberFormat="1" applyFont="1"/>
    <xf numFmtId="164" fontId="6" fillId="0" borderId="0" xfId="16" applyNumberFormat="1" applyFont="1" applyFill="1" applyBorder="1"/>
    <xf numFmtId="0" fontId="6" fillId="0" borderId="1" xfId="15" applyFont="1" applyBorder="1"/>
    <xf numFmtId="10" fontId="7" fillId="2" borderId="1" xfId="16" applyNumberFormat="1" applyFont="1" applyFill="1" applyBorder="1"/>
    <xf numFmtId="164" fontId="7" fillId="2" borderId="1" xfId="16" applyNumberFormat="1" applyFont="1" applyFill="1" applyBorder="1"/>
    <xf numFmtId="0" fontId="7" fillId="2" borderId="1" xfId="15" applyFont="1" applyFill="1" applyBorder="1"/>
    <xf numFmtId="9" fontId="6" fillId="0" borderId="1" xfId="7" applyFont="1" applyFill="1" applyBorder="1"/>
    <xf numFmtId="164" fontId="6" fillId="0" borderId="1" xfId="16" applyNumberFormat="1" applyFont="1" applyFill="1" applyBorder="1"/>
    <xf numFmtId="164" fontId="6" fillId="0" borderId="1" xfId="16" applyNumberFormat="1" applyFont="1" applyBorder="1"/>
    <xf numFmtId="0" fontId="8" fillId="0" borderId="1" xfId="15" applyFont="1" applyBorder="1"/>
    <xf numFmtId="164" fontId="9" fillId="3" borderId="1" xfId="16" applyNumberFormat="1" applyFont="1" applyFill="1" applyBorder="1"/>
    <xf numFmtId="0" fontId="9" fillId="3" borderId="1" xfId="15" applyFont="1" applyFill="1" applyBorder="1"/>
    <xf numFmtId="0" fontId="9" fillId="4" borderId="1" xfId="15" applyFont="1" applyFill="1" applyBorder="1"/>
    <xf numFmtId="0" fontId="10" fillId="0" borderId="1" xfId="15" applyFont="1" applyBorder="1"/>
    <xf numFmtId="164" fontId="9" fillId="0" borderId="1" xfId="16" applyNumberFormat="1" applyFont="1" applyBorder="1"/>
    <xf numFmtId="0" fontId="9" fillId="0" borderId="1" xfId="15" applyFont="1" applyBorder="1"/>
    <xf numFmtId="0" fontId="9" fillId="0" borderId="0" xfId="15" applyFont="1"/>
    <xf numFmtId="164" fontId="9" fillId="6" borderId="1" xfId="16" applyNumberFormat="1" applyFont="1" applyFill="1" applyBorder="1"/>
    <xf numFmtId="0" fontId="9" fillId="6" borderId="1" xfId="15" applyFont="1" applyFill="1" applyBorder="1"/>
    <xf numFmtId="0" fontId="39" fillId="9" borderId="1" xfId="15" applyFont="1" applyFill="1" applyBorder="1"/>
    <xf numFmtId="9" fontId="6" fillId="13" borderId="1" xfId="7" applyFont="1" applyFill="1" applyBorder="1"/>
    <xf numFmtId="164" fontId="6" fillId="13" borderId="1" xfId="16" applyNumberFormat="1" applyFont="1" applyFill="1" applyBorder="1"/>
    <xf numFmtId="0" fontId="6" fillId="13" borderId="1" xfId="15" applyFont="1" applyFill="1" applyBorder="1"/>
    <xf numFmtId="164" fontId="9" fillId="0" borderId="1" xfId="16" applyNumberFormat="1" applyFont="1" applyFill="1" applyBorder="1"/>
    <xf numFmtId="0" fontId="9" fillId="9" borderId="1" xfId="15" applyFont="1" applyFill="1" applyBorder="1"/>
    <xf numFmtId="164" fontId="9" fillId="13" borderId="1" xfId="16" applyNumberFormat="1" applyFont="1" applyFill="1" applyBorder="1"/>
    <xf numFmtId="9" fontId="9" fillId="13" borderId="1" xfId="7" applyFont="1" applyFill="1" applyBorder="1"/>
    <xf numFmtId="0" fontId="9" fillId="13" borderId="1" xfId="15" applyFont="1" applyFill="1" applyBorder="1"/>
    <xf numFmtId="164" fontId="6" fillId="13" borderId="1" xfId="15" applyNumberFormat="1" applyFont="1" applyFill="1" applyBorder="1"/>
    <xf numFmtId="164" fontId="9" fillId="0" borderId="1" xfId="15" applyNumberFormat="1" applyFont="1" applyBorder="1"/>
    <xf numFmtId="164" fontId="6" fillId="0" borderId="1" xfId="15" applyNumberFormat="1" applyFont="1" applyBorder="1"/>
    <xf numFmtId="0" fontId="39" fillId="4" borderId="1" xfId="15" applyFont="1" applyFill="1" applyBorder="1"/>
    <xf numFmtId="164" fontId="9" fillId="0" borderId="0" xfId="15" applyNumberFormat="1" applyFont="1"/>
    <xf numFmtId="10" fontId="6" fillId="0" borderId="1" xfId="15" applyNumberFormat="1" applyFont="1" applyBorder="1"/>
    <xf numFmtId="164" fontId="9" fillId="3" borderId="1" xfId="15" applyNumberFormat="1" applyFont="1" applyFill="1" applyBorder="1"/>
    <xf numFmtId="164" fontId="14" fillId="6" borderId="1" xfId="16" applyNumberFormat="1" applyFont="1" applyFill="1" applyBorder="1"/>
    <xf numFmtId="164" fontId="34" fillId="0" borderId="1" xfId="16" applyNumberFormat="1" applyFont="1" applyBorder="1"/>
    <xf numFmtId="164" fontId="9" fillId="13" borderId="1" xfId="15" applyNumberFormat="1" applyFont="1" applyFill="1" applyBorder="1"/>
    <xf numFmtId="0" fontId="9" fillId="10" borderId="1" xfId="15" applyFont="1" applyFill="1" applyBorder="1"/>
    <xf numFmtId="164" fontId="11" fillId="0" borderId="1" xfId="16" applyNumberFormat="1" applyFont="1" applyFill="1" applyBorder="1"/>
    <xf numFmtId="164" fontId="36" fillId="13" borderId="1" xfId="16" applyNumberFormat="1" applyFont="1" applyFill="1" applyBorder="1"/>
    <xf numFmtId="164" fontId="36" fillId="0" borderId="1" xfId="16" applyNumberFormat="1" applyFont="1" applyBorder="1"/>
    <xf numFmtId="0" fontId="39" fillId="0" borderId="1" xfId="15" applyFont="1" applyBorder="1"/>
    <xf numFmtId="164" fontId="19" fillId="13" borderId="1" xfId="16" applyNumberFormat="1" applyFont="1" applyFill="1" applyBorder="1"/>
    <xf numFmtId="164" fontId="34" fillId="0" borderId="0" xfId="15" applyNumberFormat="1" applyFont="1"/>
    <xf numFmtId="164" fontId="14" fillId="3" borderId="1" xfId="16" applyNumberFormat="1" applyFont="1" applyFill="1" applyBorder="1"/>
    <xf numFmtId="164" fontId="11" fillId="0" borderId="1" xfId="16" applyNumberFormat="1" applyFont="1" applyBorder="1"/>
    <xf numFmtId="164" fontId="12" fillId="2" borderId="1" xfId="16" applyNumberFormat="1" applyFont="1" applyFill="1" applyBorder="1" applyAlignment="1">
      <alignment horizontal="center"/>
    </xf>
    <xf numFmtId="0" fontId="12" fillId="2" borderId="1" xfId="15" applyFont="1" applyFill="1" applyBorder="1" applyAlignment="1">
      <alignment horizontal="center"/>
    </xf>
    <xf numFmtId="0" fontId="9" fillId="0" borderId="1" xfId="9" applyFont="1" applyBorder="1"/>
    <xf numFmtId="0" fontId="31" fillId="0" borderId="0" xfId="0" applyFont="1"/>
    <xf numFmtId="0" fontId="42" fillId="14" borderId="0" xfId="14" applyFont="1"/>
    <xf numFmtId="0" fontId="20" fillId="0" borderId="0" xfId="0" applyFont="1"/>
    <xf numFmtId="0" fontId="42" fillId="16" borderId="0" xfId="14" applyFont="1" applyFill="1"/>
    <xf numFmtId="167" fontId="17" fillId="6" borderId="0" xfId="0" applyNumberFormat="1" applyFont="1" applyFill="1"/>
    <xf numFmtId="167" fontId="17" fillId="6" borderId="0" xfId="7" applyNumberFormat="1" applyFont="1" applyFill="1" applyBorder="1"/>
    <xf numFmtId="167" fontId="43" fillId="2" borderId="3" xfId="13" applyNumberFormat="1" applyFont="1" applyFill="1" applyAlignment="1">
      <alignment horizontal="left" vertical="center"/>
    </xf>
  </cellXfs>
  <cellStyles count="17">
    <cellStyle name="Currency" xfId="5" builtinId="4"/>
    <cellStyle name="Currency 2" xfId="2" xr:uid="{D7CDDD73-A614-46EF-A96D-03A33A79A941}"/>
    <cellStyle name="Currency 2 2" xfId="10" xr:uid="{730048BC-4D67-374B-9B75-C7B4A2A66CB4}"/>
    <cellStyle name="Currency 2 3" xfId="12" xr:uid="{91C643C4-1881-6C4C-9905-D68833DEAFDB}"/>
    <cellStyle name="Currency 2 3 2" xfId="16" xr:uid="{09827224-592A-EF4B-9665-7006571CDE5F}"/>
    <cellStyle name="Good" xfId="14" builtinId="26"/>
    <cellStyle name="Hyperlink" xfId="6" builtinId="8"/>
    <cellStyle name="Normal" xfId="0" builtinId="0"/>
    <cellStyle name="Normal 2" xfId="1" xr:uid="{76B3C21D-6AEB-44C1-BFB4-16E435490461}"/>
    <cellStyle name="Normal 2 2" xfId="4" xr:uid="{1107BAD1-B97D-49E9-BFE5-BD07E2DE284C}"/>
    <cellStyle name="Normal 2 3" xfId="9" xr:uid="{96934273-4A95-C24C-ACE9-8ECD5634EBC0}"/>
    <cellStyle name="Normal 2 4" xfId="11" xr:uid="{CFD19B9B-DFC6-0845-92CD-69203A052F85}"/>
    <cellStyle name="Normal 2 4 2" xfId="15" xr:uid="{90AC30FA-274A-134A-9181-535F115397DA}"/>
    <cellStyle name="Percent" xfId="7" builtinId="5"/>
    <cellStyle name="Percent 2" xfId="3" xr:uid="{A05612E8-9A57-4704-8218-EB6D95EDB421}"/>
    <cellStyle name="Percent 2 2" xfId="8" xr:uid="{5F71C8DC-723E-A346-9E86-84D5CC119F9D}"/>
    <cellStyle name="Total" xfId="1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2131218</xdr:colOff>
      <xdr:row>130</xdr:row>
      <xdr:rowOff>59531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3E0C36-3A63-5E45-B79B-401C4D173962}"/>
            </a:ext>
          </a:extLst>
        </xdr:cNvPr>
        <xdr:cNvSpPr txBox="1"/>
      </xdr:nvSpPr>
      <xdr:spPr>
        <a:xfrm>
          <a:off x="7490618" y="2501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2131218</xdr:colOff>
      <xdr:row>134</xdr:row>
      <xdr:rowOff>59531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3FEA0AD-8534-49FF-98D5-E87D0084F08D}"/>
            </a:ext>
          </a:extLst>
        </xdr:cNvPr>
        <xdr:cNvSpPr txBox="1"/>
      </xdr:nvSpPr>
      <xdr:spPr>
        <a:xfrm>
          <a:off x="18057018" y="26853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4C97-7EDF-4D73-B945-C45206BC344B}">
  <sheetPr>
    <pageSetUpPr fitToPage="1"/>
  </sheetPr>
  <dimension ref="A2:M711"/>
  <sheetViews>
    <sheetView tabSelected="1" zoomScale="82" zoomScaleNormal="110" workbookViewId="0">
      <pane ySplit="2" topLeftCell="A307" activePane="bottomLeft" state="frozen"/>
      <selection activeCell="B1" sqref="B1"/>
      <selection pane="bottomLeft" activeCell="G697" sqref="G697"/>
    </sheetView>
  </sheetViews>
  <sheetFormatPr defaultColWidth="8.42578125" defaultRowHeight="15.75" x14ac:dyDescent="0.25"/>
  <cols>
    <col min="1" max="1" width="8.42578125" style="32"/>
    <col min="2" max="2" width="8.42578125" style="347"/>
    <col min="3" max="3" width="32.28515625" style="34" customWidth="1"/>
    <col min="4" max="4" width="62.85546875" style="34" customWidth="1"/>
    <col min="5" max="5" width="27.28515625" style="33" customWidth="1"/>
    <col min="6" max="7" width="27.28515625" style="237" customWidth="1"/>
    <col min="8" max="8" width="27.28515625" style="33" customWidth="1"/>
    <col min="9" max="9" width="15.85546875" style="82" bestFit="1" customWidth="1"/>
    <col min="10" max="10" width="20.28515625" style="32" bestFit="1" customWidth="1"/>
    <col min="11" max="11" width="23.7109375" style="135" bestFit="1" customWidth="1"/>
    <col min="12" max="16384" width="8.42578125" style="32"/>
  </cols>
  <sheetData>
    <row r="2" spans="1:13" x14ac:dyDescent="0.25">
      <c r="C2" s="83" t="s">
        <v>0</v>
      </c>
      <c r="D2" s="83" t="s">
        <v>1</v>
      </c>
      <c r="E2" s="84" t="s">
        <v>2</v>
      </c>
      <c r="F2" s="222" t="s">
        <v>3</v>
      </c>
      <c r="G2" s="222" t="s">
        <v>3</v>
      </c>
      <c r="H2" s="83" t="s">
        <v>4</v>
      </c>
      <c r="I2" s="85" t="s">
        <v>5</v>
      </c>
      <c r="J2" s="111" t="s">
        <v>6</v>
      </c>
      <c r="K2" s="134" t="s">
        <v>7</v>
      </c>
    </row>
    <row r="3" spans="1:13" x14ac:dyDescent="0.25">
      <c r="A3" s="217">
        <v>4</v>
      </c>
      <c r="B3" s="348">
        <v>1</v>
      </c>
      <c r="C3" s="37" t="s">
        <v>8</v>
      </c>
      <c r="D3" s="42" t="s">
        <v>9</v>
      </c>
      <c r="E3" s="38">
        <v>59180</v>
      </c>
      <c r="F3" s="223">
        <v>31467</v>
      </c>
      <c r="G3" s="351">
        <v>31467</v>
      </c>
      <c r="H3" s="93">
        <f>F3-E3</f>
        <v>-27713</v>
      </c>
      <c r="I3" s="115">
        <f>(H3/E3)</f>
        <v>-0.4682832037850625</v>
      </c>
      <c r="J3" s="206">
        <f>(F3/F684)</f>
        <v>2.8515304677018339E-2</v>
      </c>
      <c r="K3" s="179">
        <v>28036.28</v>
      </c>
      <c r="M3" s="223"/>
    </row>
    <row r="4" spans="1:13" x14ac:dyDescent="0.25">
      <c r="C4" s="41"/>
      <c r="D4" s="41" t="s">
        <v>10</v>
      </c>
      <c r="E4" s="40"/>
      <c r="F4" s="224">
        <v>19450</v>
      </c>
      <c r="G4" s="224"/>
      <c r="H4" s="75"/>
      <c r="I4" s="117"/>
      <c r="J4" s="193"/>
      <c r="K4" s="180"/>
    </row>
    <row r="5" spans="1:13" x14ac:dyDescent="0.25">
      <c r="C5" s="41"/>
      <c r="D5" s="41" t="s">
        <v>11</v>
      </c>
      <c r="E5" s="40"/>
      <c r="F5" s="224">
        <v>7621.25</v>
      </c>
      <c r="G5" s="224"/>
      <c r="H5" s="75"/>
      <c r="I5" s="117"/>
      <c r="J5" s="193"/>
      <c r="K5" s="180"/>
    </row>
    <row r="6" spans="1:13" x14ac:dyDescent="0.25">
      <c r="C6" s="41"/>
      <c r="D6" s="41" t="s">
        <v>12</v>
      </c>
      <c r="E6" s="40"/>
      <c r="F6" s="224">
        <v>34800</v>
      </c>
      <c r="G6" s="224"/>
      <c r="H6" s="75"/>
      <c r="I6" s="117"/>
      <c r="J6" s="193"/>
      <c r="K6" s="180"/>
    </row>
    <row r="7" spans="1:13" x14ac:dyDescent="0.25">
      <c r="C7" s="41"/>
      <c r="D7" s="41" t="s">
        <v>13</v>
      </c>
      <c r="E7" s="40"/>
      <c r="F7" s="224">
        <v>3000</v>
      </c>
      <c r="G7" s="224"/>
      <c r="H7" s="75"/>
      <c r="I7" s="117"/>
      <c r="J7" s="193"/>
      <c r="K7" s="180"/>
    </row>
    <row r="8" spans="1:13" x14ac:dyDescent="0.25">
      <c r="C8" s="41"/>
      <c r="D8" s="41" t="s">
        <v>14</v>
      </c>
      <c r="E8" s="40"/>
      <c r="F8" s="224">
        <v>1300</v>
      </c>
      <c r="G8" s="224"/>
      <c r="H8" s="75"/>
      <c r="I8" s="117"/>
      <c r="J8" s="193"/>
      <c r="K8" s="180"/>
    </row>
    <row r="9" spans="1:13" x14ac:dyDescent="0.25">
      <c r="A9" s="217">
        <v>1</v>
      </c>
      <c r="B9" s="348">
        <v>2</v>
      </c>
      <c r="C9" s="46" t="s">
        <v>15</v>
      </c>
      <c r="D9" s="48" t="s">
        <v>9</v>
      </c>
      <c r="E9" s="47">
        <v>1400</v>
      </c>
      <c r="F9" s="225">
        <f>SUM(F10:F17)</f>
        <v>1437</v>
      </c>
      <c r="G9" s="225">
        <v>1437</v>
      </c>
      <c r="H9" s="38">
        <f>F9-E9</f>
        <v>37</v>
      </c>
      <c r="I9" s="116">
        <f>SUM(H9/E9)</f>
        <v>2.642857142857143E-2</v>
      </c>
      <c r="J9" s="194">
        <f>SUM(F9/F684)</f>
        <v>1.3022052569636557E-3</v>
      </c>
      <c r="K9" s="188">
        <v>1224.31</v>
      </c>
    </row>
    <row r="10" spans="1:13" x14ac:dyDescent="0.25">
      <c r="C10" s="46"/>
      <c r="D10" s="106" t="s">
        <v>16</v>
      </c>
      <c r="E10" s="45"/>
      <c r="F10" s="226">
        <v>181</v>
      </c>
      <c r="G10" s="226"/>
      <c r="H10" s="75"/>
      <c r="I10" s="118"/>
      <c r="J10" s="193"/>
      <c r="K10" s="180"/>
    </row>
    <row r="11" spans="1:13" x14ac:dyDescent="0.25">
      <c r="C11" s="46"/>
      <c r="D11" s="106" t="s">
        <v>17</v>
      </c>
      <c r="E11" s="45"/>
      <c r="F11" s="226">
        <v>99.5</v>
      </c>
      <c r="G11" s="226"/>
      <c r="H11" s="75"/>
      <c r="I11" s="118"/>
      <c r="J11" s="193"/>
      <c r="K11" s="180"/>
    </row>
    <row r="12" spans="1:13" x14ac:dyDescent="0.25">
      <c r="C12" s="280"/>
      <c r="D12" s="106" t="s">
        <v>18</v>
      </c>
      <c r="E12" s="45"/>
      <c r="F12" s="226">
        <v>186</v>
      </c>
      <c r="G12" s="226"/>
      <c r="H12" s="75"/>
      <c r="I12" s="118"/>
      <c r="J12" s="193"/>
      <c r="K12" s="180"/>
    </row>
    <row r="13" spans="1:13" ht="15" customHeight="1" x14ac:dyDescent="0.25">
      <c r="C13" s="278"/>
      <c r="D13" s="279" t="s">
        <v>19</v>
      </c>
      <c r="E13" s="45"/>
      <c r="F13" s="226">
        <v>144</v>
      </c>
      <c r="G13" s="226"/>
      <c r="H13" s="75"/>
      <c r="I13" s="118"/>
      <c r="J13" s="193"/>
      <c r="K13" s="180"/>
    </row>
    <row r="14" spans="1:13" x14ac:dyDescent="0.25">
      <c r="C14" s="281"/>
      <c r="D14" s="106" t="s">
        <v>20</v>
      </c>
      <c r="E14" s="45"/>
      <c r="F14" s="226">
        <v>680</v>
      </c>
      <c r="G14" s="226"/>
      <c r="H14" s="75"/>
      <c r="I14" s="118"/>
      <c r="J14" s="193"/>
      <c r="K14" s="180"/>
    </row>
    <row r="15" spans="1:13" x14ac:dyDescent="0.25">
      <c r="C15" s="46"/>
      <c r="D15" s="106" t="s">
        <v>21</v>
      </c>
      <c r="E15" s="45"/>
      <c r="F15" s="226">
        <v>30</v>
      </c>
      <c r="G15" s="226"/>
      <c r="H15" s="75"/>
      <c r="I15" s="118"/>
      <c r="J15" s="193"/>
      <c r="K15" s="180"/>
    </row>
    <row r="16" spans="1:13" x14ac:dyDescent="0.25">
      <c r="C16" s="46"/>
      <c r="D16" s="106" t="s">
        <v>22</v>
      </c>
      <c r="E16" s="45"/>
      <c r="F16" s="226">
        <v>64.5</v>
      </c>
      <c r="G16" s="226"/>
      <c r="H16" s="75"/>
      <c r="I16" s="118"/>
      <c r="J16" s="193"/>
      <c r="K16" s="180"/>
    </row>
    <row r="17" spans="1:11" x14ac:dyDescent="0.25">
      <c r="C17" s="46"/>
      <c r="D17" s="106" t="s">
        <v>23</v>
      </c>
      <c r="E17" s="45"/>
      <c r="F17" s="226">
        <v>52</v>
      </c>
      <c r="G17" s="226"/>
      <c r="H17" s="75"/>
      <c r="I17" s="118"/>
      <c r="J17" s="193"/>
      <c r="K17" s="180"/>
    </row>
    <row r="18" spans="1:11" x14ac:dyDescent="0.25">
      <c r="A18" s="217">
        <v>2</v>
      </c>
      <c r="B18" s="348">
        <v>3</v>
      </c>
      <c r="C18" s="346" t="s">
        <v>24</v>
      </c>
      <c r="D18" s="42" t="s">
        <v>9</v>
      </c>
      <c r="E18" s="38">
        <v>2565</v>
      </c>
      <c r="F18" s="227">
        <v>2000</v>
      </c>
      <c r="G18" s="227">
        <v>2000</v>
      </c>
      <c r="H18" s="208">
        <f>F18-E18</f>
        <v>-565</v>
      </c>
      <c r="I18" s="209">
        <f>(H18/E18)</f>
        <v>-0.22027290448343079</v>
      </c>
      <c r="J18" s="194">
        <f>(F18/F684)</f>
        <v>1.8123942337698758E-3</v>
      </c>
      <c r="K18" s="188">
        <v>1883.14</v>
      </c>
    </row>
    <row r="19" spans="1:11" x14ac:dyDescent="0.25">
      <c r="C19" s="41"/>
      <c r="D19" s="41" t="s">
        <v>25</v>
      </c>
      <c r="E19" s="40"/>
      <c r="F19" s="224">
        <v>830</v>
      </c>
      <c r="G19" s="224"/>
      <c r="H19" s="210"/>
      <c r="I19" s="211"/>
      <c r="J19" s="193"/>
      <c r="K19" s="180"/>
    </row>
    <row r="20" spans="1:11" x14ac:dyDescent="0.25">
      <c r="C20" s="41"/>
      <c r="D20" s="41" t="s">
        <v>26</v>
      </c>
      <c r="E20" s="40"/>
      <c r="F20" s="224">
        <v>1855</v>
      </c>
      <c r="G20" s="224"/>
      <c r="H20" s="210"/>
      <c r="I20" s="211"/>
      <c r="J20" s="193"/>
      <c r="K20" s="180"/>
    </row>
    <row r="21" spans="1:11" x14ac:dyDescent="0.25">
      <c r="A21" s="217">
        <v>3</v>
      </c>
      <c r="B21" s="348">
        <v>4</v>
      </c>
      <c r="C21" s="37" t="s">
        <v>27</v>
      </c>
      <c r="D21" s="42" t="s">
        <v>9</v>
      </c>
      <c r="E21" s="38">
        <v>6366</v>
      </c>
      <c r="F21" s="227">
        <v>4456.8</v>
      </c>
      <c r="G21" s="227">
        <v>4456.8</v>
      </c>
      <c r="H21" s="208">
        <f>F21-E21</f>
        <v>-1909.1999999999998</v>
      </c>
      <c r="I21" s="209">
        <f>SUM(H18/E18)</f>
        <v>-0.22027290448343079</v>
      </c>
      <c r="J21" s="194">
        <f>(F21/F684)</f>
        <v>4.0387393105327908E-3</v>
      </c>
      <c r="K21" s="188">
        <v>4456.8</v>
      </c>
    </row>
    <row r="22" spans="1:11" x14ac:dyDescent="0.25">
      <c r="C22" s="41"/>
      <c r="D22" s="41" t="s">
        <v>28</v>
      </c>
      <c r="E22" s="40"/>
      <c r="F22" s="224">
        <v>2800</v>
      </c>
      <c r="G22" s="224"/>
      <c r="H22" s="210"/>
      <c r="I22" s="211"/>
      <c r="J22" s="193"/>
      <c r="K22" s="180"/>
    </row>
    <row r="23" spans="1:11" x14ac:dyDescent="0.25">
      <c r="C23" s="41"/>
      <c r="D23" s="41" t="s">
        <v>29</v>
      </c>
      <c r="E23" s="40"/>
      <c r="F23" s="224">
        <v>4000</v>
      </c>
      <c r="G23" s="224"/>
      <c r="H23" s="210"/>
      <c r="I23" s="211"/>
      <c r="J23" s="193"/>
      <c r="K23" s="180"/>
    </row>
    <row r="24" spans="1:11" x14ac:dyDescent="0.25">
      <c r="C24" s="41"/>
      <c r="D24" s="41" t="s">
        <v>30</v>
      </c>
      <c r="E24" s="40"/>
      <c r="F24" s="224">
        <v>700</v>
      </c>
      <c r="G24" s="224"/>
      <c r="H24" s="210"/>
      <c r="I24" s="211"/>
      <c r="J24" s="193"/>
      <c r="K24" s="180"/>
    </row>
    <row r="25" spans="1:11" x14ac:dyDescent="0.25">
      <c r="A25" s="217">
        <v>4</v>
      </c>
      <c r="B25" s="348">
        <v>5</v>
      </c>
      <c r="C25" s="37" t="s">
        <v>31</v>
      </c>
      <c r="D25" s="42" t="s">
        <v>9</v>
      </c>
      <c r="E25" s="38">
        <v>8450</v>
      </c>
      <c r="F25" s="227">
        <v>7978</v>
      </c>
      <c r="G25" s="227">
        <v>7978</v>
      </c>
      <c r="H25" s="208">
        <f>F25-E25</f>
        <v>-472</v>
      </c>
      <c r="I25" s="209">
        <f>SUM(H25/E25)</f>
        <v>-5.5857988165680474E-2</v>
      </c>
      <c r="J25" s="194">
        <f>F25/F684</f>
        <v>7.2296405985080347E-3</v>
      </c>
      <c r="K25" s="188">
        <v>6397.72</v>
      </c>
    </row>
    <row r="26" spans="1:11" x14ac:dyDescent="0.25">
      <c r="C26" s="41"/>
      <c r="D26" s="41" t="s">
        <v>32</v>
      </c>
      <c r="E26" s="40"/>
      <c r="F26" s="224">
        <v>11252</v>
      </c>
      <c r="G26" s="224"/>
      <c r="H26" s="210"/>
      <c r="I26" s="211"/>
      <c r="J26" s="193"/>
      <c r="K26" s="180"/>
    </row>
    <row r="27" spans="1:11" x14ac:dyDescent="0.25">
      <c r="C27" s="41"/>
      <c r="D27" s="41" t="s">
        <v>33</v>
      </c>
      <c r="E27" s="40"/>
      <c r="F27" s="224">
        <v>990</v>
      </c>
      <c r="G27" s="224"/>
      <c r="H27" s="210"/>
      <c r="I27" s="211"/>
      <c r="J27" s="193"/>
      <c r="K27" s="180"/>
    </row>
    <row r="28" spans="1:11" x14ac:dyDescent="0.25">
      <c r="C28" s="41"/>
      <c r="D28" s="41" t="s">
        <v>34</v>
      </c>
      <c r="E28" s="40"/>
      <c r="F28" s="224">
        <v>2920</v>
      </c>
      <c r="G28" s="224"/>
      <c r="H28" s="210"/>
      <c r="I28" s="211"/>
      <c r="J28" s="193"/>
      <c r="K28" s="180"/>
    </row>
    <row r="29" spans="1:11" x14ac:dyDescent="0.25">
      <c r="C29" s="41"/>
      <c r="D29" s="41" t="s">
        <v>35</v>
      </c>
      <c r="E29" s="40"/>
      <c r="F29" s="224">
        <v>3100</v>
      </c>
      <c r="G29" s="224"/>
      <c r="H29" s="210"/>
      <c r="I29" s="211"/>
      <c r="J29" s="193"/>
      <c r="K29" s="180"/>
    </row>
    <row r="30" spans="1:11" x14ac:dyDescent="0.25">
      <c r="A30" s="217">
        <v>5</v>
      </c>
      <c r="B30" s="348">
        <v>6</v>
      </c>
      <c r="C30" s="37" t="s">
        <v>36</v>
      </c>
      <c r="D30" s="42" t="s">
        <v>9</v>
      </c>
      <c r="E30" s="38">
        <v>47650</v>
      </c>
      <c r="F30" s="227">
        <v>32573.07</v>
      </c>
      <c r="G30" s="227">
        <v>32573.07</v>
      </c>
      <c r="H30" s="208">
        <f>F25-E25</f>
        <v>-472</v>
      </c>
      <c r="I30" s="209">
        <f>SUM(H30/E30)</f>
        <v>-9.905561385099685E-3</v>
      </c>
      <c r="J30" s="194">
        <f>F30/F684</f>
        <v>2.9517622122091261E-2</v>
      </c>
      <c r="K30" s="188">
        <v>32573.07</v>
      </c>
    </row>
    <row r="31" spans="1:11" x14ac:dyDescent="0.25">
      <c r="C31" s="37"/>
      <c r="D31" s="41" t="s">
        <v>37</v>
      </c>
      <c r="E31" s="40"/>
      <c r="F31" s="224">
        <v>23900</v>
      </c>
      <c r="G31" s="224"/>
      <c r="H31" s="75"/>
      <c r="I31" s="117"/>
      <c r="J31" s="193"/>
      <c r="K31" s="180"/>
    </row>
    <row r="32" spans="1:11" x14ac:dyDescent="0.25">
      <c r="C32" s="37"/>
      <c r="D32" s="41" t="s">
        <v>38</v>
      </c>
      <c r="E32" s="40"/>
      <c r="F32" s="224">
        <v>7500</v>
      </c>
      <c r="G32" s="224"/>
      <c r="H32" s="75"/>
      <c r="I32" s="117"/>
      <c r="J32" s="193"/>
      <c r="K32" s="180"/>
    </row>
    <row r="33" spans="1:11" x14ac:dyDescent="0.25">
      <c r="C33" s="37"/>
      <c r="D33" s="41" t="s">
        <v>39</v>
      </c>
      <c r="E33" s="40"/>
      <c r="F33" s="224">
        <v>5150</v>
      </c>
      <c r="G33" s="224"/>
      <c r="H33" s="75"/>
      <c r="I33" s="117"/>
      <c r="J33" s="193"/>
      <c r="K33" s="180"/>
    </row>
    <row r="34" spans="1:11" x14ac:dyDescent="0.25">
      <c r="C34" s="37"/>
      <c r="D34" s="41" t="s">
        <v>40</v>
      </c>
      <c r="E34" s="40"/>
      <c r="F34" s="224">
        <v>3550</v>
      </c>
      <c r="G34" s="224"/>
      <c r="H34" s="75"/>
      <c r="I34" s="117"/>
      <c r="J34" s="193"/>
      <c r="K34" s="180"/>
    </row>
    <row r="35" spans="1:11" x14ac:dyDescent="0.25">
      <c r="C35" s="37"/>
      <c r="D35" s="41" t="s">
        <v>41</v>
      </c>
      <c r="E35" s="40"/>
      <c r="F35" s="224">
        <v>6600</v>
      </c>
      <c r="G35" s="224"/>
      <c r="H35" s="75"/>
      <c r="I35" s="117"/>
      <c r="J35" s="193"/>
      <c r="K35" s="180"/>
    </row>
    <row r="36" spans="1:11" x14ac:dyDescent="0.25">
      <c r="C36" s="37"/>
      <c r="D36" s="41" t="s">
        <v>11</v>
      </c>
      <c r="E36" s="40"/>
      <c r="F36" s="224">
        <v>4000</v>
      </c>
      <c r="G36" s="224"/>
      <c r="H36" s="75"/>
      <c r="I36" s="117"/>
      <c r="J36" s="193"/>
      <c r="K36" s="180"/>
    </row>
    <row r="37" spans="1:11" x14ac:dyDescent="0.25">
      <c r="C37" s="41"/>
      <c r="D37" s="37" t="s">
        <v>42</v>
      </c>
      <c r="E37" s="40"/>
      <c r="F37" s="224">
        <v>2200</v>
      </c>
      <c r="G37" s="224"/>
      <c r="H37" s="75"/>
      <c r="I37" s="117"/>
      <c r="J37" s="193"/>
      <c r="K37" s="180"/>
    </row>
    <row r="38" spans="1:11" x14ac:dyDescent="0.25">
      <c r="C38" s="41"/>
      <c r="D38" s="37" t="s">
        <v>43</v>
      </c>
      <c r="E38" s="40"/>
      <c r="F38" s="224">
        <v>2500</v>
      </c>
      <c r="G38" s="224"/>
      <c r="H38" s="75"/>
      <c r="I38" s="117"/>
      <c r="J38" s="193"/>
      <c r="K38" s="180"/>
    </row>
    <row r="39" spans="1:11" x14ac:dyDescent="0.25">
      <c r="C39" s="41"/>
      <c r="D39" s="37" t="s">
        <v>44</v>
      </c>
      <c r="E39" s="40"/>
      <c r="F39" s="224">
        <v>2600</v>
      </c>
      <c r="G39" s="224"/>
      <c r="H39" s="75"/>
      <c r="I39" s="117"/>
      <c r="J39" s="193"/>
      <c r="K39" s="180"/>
    </row>
    <row r="40" spans="1:11" x14ac:dyDescent="0.25">
      <c r="C40" s="41"/>
      <c r="D40" s="37" t="s">
        <v>45</v>
      </c>
      <c r="E40" s="40"/>
      <c r="F40" s="224">
        <v>4700</v>
      </c>
      <c r="G40" s="224"/>
      <c r="H40" s="75"/>
      <c r="I40" s="117"/>
      <c r="J40" s="193"/>
      <c r="K40" s="180"/>
    </row>
    <row r="41" spans="1:11" x14ac:dyDescent="0.25">
      <c r="C41" s="41"/>
      <c r="D41" s="37" t="s">
        <v>46</v>
      </c>
      <c r="E41" s="40"/>
      <c r="F41" s="224">
        <v>2500</v>
      </c>
      <c r="G41" s="224"/>
      <c r="H41" s="75"/>
      <c r="I41" s="117"/>
      <c r="J41" s="193"/>
      <c r="K41" s="180"/>
    </row>
    <row r="42" spans="1:11" x14ac:dyDescent="0.25">
      <c r="A42" s="217">
        <v>1</v>
      </c>
      <c r="B42" s="348">
        <v>7</v>
      </c>
      <c r="C42" s="145" t="s">
        <v>47</v>
      </c>
      <c r="D42" s="42" t="s">
        <v>9</v>
      </c>
      <c r="E42" s="38">
        <v>7600</v>
      </c>
      <c r="F42" s="228">
        <v>2062.0100000000002</v>
      </c>
      <c r="G42" s="228">
        <v>2062.0100000000002</v>
      </c>
      <c r="H42" s="148">
        <f>F42-E42</f>
        <v>-5537.99</v>
      </c>
      <c r="I42" s="149">
        <f>SUM(H42/E42)</f>
        <v>-0.72868289473684211</v>
      </c>
      <c r="J42" s="195">
        <f>F42/F684</f>
        <v>1.8685875169879109E-3</v>
      </c>
      <c r="K42" s="188">
        <v>2062.0100000000002</v>
      </c>
    </row>
    <row r="43" spans="1:11" x14ac:dyDescent="0.25">
      <c r="C43" s="41"/>
      <c r="D43" s="44" t="s">
        <v>48</v>
      </c>
      <c r="E43" s="40"/>
      <c r="F43" s="224">
        <v>697.58</v>
      </c>
      <c r="G43" s="224"/>
      <c r="H43" s="75"/>
      <c r="I43" s="117"/>
      <c r="J43" s="193"/>
      <c r="K43" s="180"/>
    </row>
    <row r="44" spans="1:11" x14ac:dyDescent="0.25">
      <c r="C44" s="41"/>
      <c r="D44" s="44" t="s">
        <v>49</v>
      </c>
      <c r="E44" s="40"/>
      <c r="F44" s="224">
        <v>2681.72</v>
      </c>
      <c r="G44" s="224"/>
      <c r="H44" s="75"/>
      <c r="I44" s="117"/>
      <c r="J44" s="193"/>
      <c r="K44" s="180"/>
    </row>
    <row r="45" spans="1:11" x14ac:dyDescent="0.25">
      <c r="C45" s="41"/>
      <c r="D45" s="44" t="s">
        <v>50</v>
      </c>
      <c r="E45" s="40"/>
      <c r="F45" s="224">
        <v>716.92</v>
      </c>
      <c r="G45" s="224"/>
      <c r="H45" s="75"/>
      <c r="I45" s="117"/>
      <c r="J45" s="193"/>
      <c r="K45" s="180"/>
    </row>
    <row r="46" spans="1:11" x14ac:dyDescent="0.25">
      <c r="B46" s="347">
        <v>8</v>
      </c>
      <c r="C46" s="145" t="s">
        <v>51</v>
      </c>
      <c r="D46" s="274" t="s">
        <v>52</v>
      </c>
      <c r="E46" s="97">
        <v>0</v>
      </c>
      <c r="F46" s="229">
        <v>6000</v>
      </c>
      <c r="G46" s="229">
        <v>6000</v>
      </c>
      <c r="H46" s="164">
        <f>F46-E46</f>
        <v>6000</v>
      </c>
      <c r="I46" s="133" t="e">
        <f>H46/E46</f>
        <v>#DIV/0!</v>
      </c>
      <c r="J46" s="196">
        <f>F46/F684</f>
        <v>5.4371827013096272E-3</v>
      </c>
      <c r="K46" s="181"/>
    </row>
    <row r="47" spans="1:11" x14ac:dyDescent="0.25">
      <c r="C47" s="41"/>
      <c r="D47" s="44" t="s">
        <v>53</v>
      </c>
      <c r="E47" s="40"/>
      <c r="F47" s="224">
        <v>8520</v>
      </c>
      <c r="G47" s="224"/>
      <c r="H47" s="75"/>
      <c r="I47" s="117"/>
      <c r="J47" s="193"/>
      <c r="K47" s="180"/>
    </row>
    <row r="48" spans="1:11" x14ac:dyDescent="0.25">
      <c r="C48" s="41"/>
      <c r="D48" s="44" t="s">
        <v>54</v>
      </c>
      <c r="E48" s="40"/>
      <c r="F48" s="224">
        <v>1100</v>
      </c>
      <c r="G48" s="224"/>
      <c r="H48" s="75"/>
      <c r="I48" s="117"/>
      <c r="J48" s="193"/>
      <c r="K48" s="180"/>
    </row>
    <row r="49" spans="1:11" x14ac:dyDescent="0.25">
      <c r="C49" s="41"/>
      <c r="D49" s="44" t="s">
        <v>55</v>
      </c>
      <c r="E49" s="40"/>
      <c r="F49" s="224">
        <v>1905</v>
      </c>
      <c r="G49" s="224"/>
      <c r="H49" s="75"/>
      <c r="I49" s="117"/>
      <c r="J49" s="193"/>
      <c r="K49" s="180"/>
    </row>
    <row r="50" spans="1:11" x14ac:dyDescent="0.25">
      <c r="C50" s="41"/>
      <c r="D50" s="276" t="s">
        <v>56</v>
      </c>
      <c r="E50" s="40"/>
      <c r="F50" s="224">
        <v>257</v>
      </c>
      <c r="G50" s="224"/>
      <c r="H50" s="75"/>
      <c r="I50" s="117"/>
      <c r="J50" s="193"/>
      <c r="K50" s="180"/>
    </row>
    <row r="51" spans="1:11" x14ac:dyDescent="0.25">
      <c r="C51" s="125"/>
      <c r="D51" s="275" t="s">
        <v>57</v>
      </c>
      <c r="E51" s="161"/>
      <c r="F51" s="224">
        <v>1135</v>
      </c>
      <c r="G51" s="224"/>
      <c r="H51" s="75"/>
      <c r="I51" s="117"/>
      <c r="J51" s="193"/>
      <c r="K51" s="180"/>
    </row>
    <row r="52" spans="1:11" x14ac:dyDescent="0.25">
      <c r="C52" s="125"/>
      <c r="D52" s="275" t="s">
        <v>58</v>
      </c>
      <c r="E52" s="161"/>
      <c r="F52" s="224">
        <v>3061</v>
      </c>
      <c r="G52" s="224"/>
      <c r="H52" s="75"/>
      <c r="I52" s="117"/>
      <c r="J52" s="193"/>
      <c r="K52" s="180"/>
    </row>
    <row r="53" spans="1:11" x14ac:dyDescent="0.25">
      <c r="C53" s="125"/>
      <c r="D53" s="275" t="s">
        <v>59</v>
      </c>
      <c r="E53" s="161"/>
      <c r="F53" s="224">
        <v>2850</v>
      </c>
      <c r="G53" s="224"/>
      <c r="H53" s="75"/>
      <c r="I53" s="117"/>
      <c r="J53" s="193"/>
      <c r="K53" s="180"/>
    </row>
    <row r="54" spans="1:11" x14ac:dyDescent="0.25">
      <c r="C54" s="125"/>
      <c r="D54" s="275" t="s">
        <v>60</v>
      </c>
      <c r="E54" s="161"/>
      <c r="F54" s="224">
        <v>1310</v>
      </c>
      <c r="G54" s="224"/>
      <c r="H54" s="75"/>
      <c r="I54" s="117"/>
      <c r="J54" s="193"/>
      <c r="K54" s="180"/>
    </row>
    <row r="55" spans="1:11" x14ac:dyDescent="0.25">
      <c r="A55" s="32">
        <v>2</v>
      </c>
      <c r="B55" s="347">
        <v>9</v>
      </c>
      <c r="C55" s="145" t="s">
        <v>61</v>
      </c>
      <c r="D55" s="277" t="s">
        <v>9</v>
      </c>
      <c r="E55" s="38">
        <f>0.01+18604.31</f>
        <v>18604.32</v>
      </c>
      <c r="F55" s="228">
        <v>12850.56</v>
      </c>
      <c r="G55" s="228">
        <v>12850.56</v>
      </c>
      <c r="H55" s="148">
        <f>F55-E55</f>
        <v>-5753.76</v>
      </c>
      <c r="I55" s="150">
        <f>SUM(H55/E55)</f>
        <v>-0.30927010500786917</v>
      </c>
      <c r="J55" s="194">
        <f>F55/F684</f>
        <v>1.1645140422356906E-2</v>
      </c>
      <c r="K55" s="188">
        <v>12850.56</v>
      </c>
    </row>
    <row r="56" spans="1:11" x14ac:dyDescent="0.25">
      <c r="C56" s="41"/>
      <c r="D56" s="41" t="s">
        <v>62</v>
      </c>
      <c r="E56" s="40"/>
      <c r="F56" s="224">
        <v>7550</v>
      </c>
      <c r="G56" s="224"/>
      <c r="H56" s="75"/>
      <c r="I56" s="117"/>
      <c r="J56" s="193"/>
      <c r="K56" s="180"/>
    </row>
    <row r="57" spans="1:11" x14ac:dyDescent="0.25">
      <c r="C57" s="41"/>
      <c r="D57" s="41" t="s">
        <v>63</v>
      </c>
      <c r="E57" s="40"/>
      <c r="F57" s="224">
        <v>10700</v>
      </c>
      <c r="G57" s="224"/>
      <c r="H57" s="75"/>
      <c r="I57" s="117"/>
      <c r="J57" s="193"/>
      <c r="K57" s="180"/>
    </row>
    <row r="58" spans="1:11" x14ac:dyDescent="0.25">
      <c r="C58" s="41"/>
      <c r="D58" s="41" t="s">
        <v>64</v>
      </c>
      <c r="E58" s="40"/>
      <c r="F58" s="224">
        <v>800</v>
      </c>
      <c r="G58" s="224"/>
      <c r="H58" s="75"/>
      <c r="I58" s="117"/>
      <c r="J58" s="193"/>
      <c r="K58" s="180"/>
    </row>
    <row r="59" spans="1:11" x14ac:dyDescent="0.25">
      <c r="A59" s="217">
        <v>3</v>
      </c>
      <c r="B59" s="348">
        <v>10</v>
      </c>
      <c r="C59" s="145" t="s">
        <v>65</v>
      </c>
      <c r="D59" s="105" t="s">
        <v>52</v>
      </c>
      <c r="E59" s="97">
        <v>0</v>
      </c>
      <c r="F59" s="229">
        <f>SUM(F60:F66)</f>
        <v>400</v>
      </c>
      <c r="G59" s="229">
        <v>400</v>
      </c>
      <c r="H59" s="164">
        <f>F59-E59</f>
        <v>400</v>
      </c>
      <c r="I59" s="133" t="e">
        <f>SUM(F59/E59)</f>
        <v>#DIV/0!</v>
      </c>
      <c r="J59" s="196">
        <f>F59/F684</f>
        <v>3.6247884675397516E-4</v>
      </c>
      <c r="K59" s="181"/>
    </row>
    <row r="60" spans="1:11" x14ac:dyDescent="0.25">
      <c r="C60" s="37"/>
      <c r="D60" s="41" t="s">
        <v>66</v>
      </c>
      <c r="E60" s="40"/>
      <c r="F60" s="224">
        <v>20</v>
      </c>
      <c r="G60" s="224"/>
      <c r="H60" s="75"/>
      <c r="I60" s="122"/>
      <c r="J60" s="193"/>
      <c r="K60" s="180"/>
    </row>
    <row r="61" spans="1:11" x14ac:dyDescent="0.25">
      <c r="C61" s="37"/>
      <c r="D61" s="41" t="s">
        <v>67</v>
      </c>
      <c r="E61" s="40"/>
      <c r="F61" s="224">
        <v>50</v>
      </c>
      <c r="G61" s="224"/>
      <c r="H61" s="75"/>
      <c r="I61" s="122"/>
      <c r="J61" s="193"/>
      <c r="K61" s="180"/>
    </row>
    <row r="62" spans="1:11" x14ac:dyDescent="0.25">
      <c r="C62" s="37"/>
      <c r="D62" s="41" t="s">
        <v>68</v>
      </c>
      <c r="E62" s="40"/>
      <c r="F62" s="224">
        <v>30</v>
      </c>
      <c r="G62" s="224"/>
      <c r="H62" s="75"/>
      <c r="I62" s="122"/>
      <c r="J62" s="193"/>
      <c r="K62" s="180"/>
    </row>
    <row r="63" spans="1:11" x14ac:dyDescent="0.25">
      <c r="C63" s="37"/>
      <c r="D63" s="41" t="s">
        <v>69</v>
      </c>
      <c r="E63" s="40"/>
      <c r="F63" s="224">
        <v>20</v>
      </c>
      <c r="G63" s="224"/>
      <c r="H63" s="75"/>
      <c r="I63" s="122"/>
      <c r="J63" s="193"/>
      <c r="K63" s="180"/>
    </row>
    <row r="64" spans="1:11" x14ac:dyDescent="0.25">
      <c r="C64" s="37"/>
      <c r="D64" s="41" t="s">
        <v>70</v>
      </c>
      <c r="E64" s="40"/>
      <c r="F64" s="224">
        <v>20</v>
      </c>
      <c r="G64" s="224"/>
      <c r="H64" s="75"/>
      <c r="I64" s="122"/>
      <c r="J64" s="193"/>
      <c r="K64" s="180"/>
    </row>
    <row r="65" spans="1:11" x14ac:dyDescent="0.25">
      <c r="C65" s="37"/>
      <c r="D65" s="41" t="s">
        <v>71</v>
      </c>
      <c r="E65" s="40"/>
      <c r="F65" s="224">
        <v>200</v>
      </c>
      <c r="G65" s="224"/>
      <c r="H65" s="75"/>
      <c r="I65" s="122"/>
      <c r="J65" s="193"/>
      <c r="K65" s="180"/>
    </row>
    <row r="66" spans="1:11" x14ac:dyDescent="0.25">
      <c r="C66" s="37"/>
      <c r="D66" s="41" t="s">
        <v>72</v>
      </c>
      <c r="E66" s="40"/>
      <c r="F66" s="224">
        <v>60</v>
      </c>
      <c r="G66" s="224"/>
      <c r="H66" s="75"/>
      <c r="I66" s="122"/>
      <c r="J66" s="193"/>
      <c r="K66" s="180"/>
    </row>
    <row r="67" spans="1:11" x14ac:dyDescent="0.25">
      <c r="A67" s="217">
        <v>4</v>
      </c>
      <c r="B67" s="348">
        <v>11</v>
      </c>
      <c r="C67" s="145" t="s">
        <v>73</v>
      </c>
      <c r="D67" s="42" t="s">
        <v>9</v>
      </c>
      <c r="E67" s="38">
        <v>5227.04</v>
      </c>
      <c r="F67" s="228">
        <v>4844</v>
      </c>
      <c r="G67" s="228">
        <v>4844</v>
      </c>
      <c r="H67" s="93">
        <f>F67-E67</f>
        <v>-383.03999999999996</v>
      </c>
      <c r="I67" s="115">
        <f>SUM(H67/E67)</f>
        <v>-7.3280479965716724E-2</v>
      </c>
      <c r="J67" s="194">
        <f>F67/F684</f>
        <v>4.389618834190639E-3</v>
      </c>
      <c r="K67" s="188">
        <v>3722.45</v>
      </c>
    </row>
    <row r="68" spans="1:11" x14ac:dyDescent="0.25">
      <c r="C68" s="41"/>
      <c r="D68" s="41" t="s">
        <v>74</v>
      </c>
      <c r="E68" s="40"/>
      <c r="F68" s="224">
        <v>727.04</v>
      </c>
      <c r="G68" s="224"/>
      <c r="H68" s="75"/>
      <c r="I68" s="117"/>
      <c r="J68" s="193"/>
      <c r="K68" s="180"/>
    </row>
    <row r="69" spans="1:11" x14ac:dyDescent="0.25">
      <c r="C69" s="41"/>
      <c r="D69" s="41" t="s">
        <v>75</v>
      </c>
      <c r="E69" s="40"/>
      <c r="F69" s="224">
        <v>1000</v>
      </c>
      <c r="G69" s="224"/>
      <c r="H69" s="75"/>
      <c r="I69" s="117"/>
      <c r="J69" s="193"/>
      <c r="K69" s="180"/>
    </row>
    <row r="70" spans="1:11" x14ac:dyDescent="0.25">
      <c r="C70" s="41"/>
      <c r="D70" s="41" t="s">
        <v>76</v>
      </c>
      <c r="E70" s="40"/>
      <c r="F70" s="224">
        <v>2500</v>
      </c>
      <c r="G70" s="224"/>
      <c r="H70" s="75"/>
      <c r="I70" s="117"/>
      <c r="J70" s="193"/>
      <c r="K70" s="180"/>
    </row>
    <row r="71" spans="1:11" x14ac:dyDescent="0.25">
      <c r="C71" s="41"/>
      <c r="D71" s="41" t="s">
        <v>77</v>
      </c>
      <c r="E71" s="40"/>
      <c r="F71" s="224">
        <v>3000</v>
      </c>
      <c r="G71" s="224"/>
      <c r="H71" s="75"/>
      <c r="I71" s="117"/>
      <c r="J71" s="193"/>
      <c r="K71" s="180"/>
    </row>
    <row r="72" spans="1:11" x14ac:dyDescent="0.25">
      <c r="C72" s="41"/>
      <c r="D72" s="37" t="s">
        <v>78</v>
      </c>
      <c r="E72" s="40"/>
      <c r="F72" s="224">
        <v>8000</v>
      </c>
      <c r="G72" s="224"/>
      <c r="H72" s="75"/>
      <c r="I72" s="117"/>
      <c r="J72" s="193"/>
      <c r="K72" s="180"/>
    </row>
    <row r="73" spans="1:11" x14ac:dyDescent="0.25">
      <c r="A73" s="217">
        <v>5</v>
      </c>
      <c r="B73" s="348">
        <v>12</v>
      </c>
      <c r="C73" s="145" t="s">
        <v>79</v>
      </c>
      <c r="D73" s="42" t="s">
        <v>9</v>
      </c>
      <c r="E73" s="38">
        <v>6157</v>
      </c>
      <c r="F73" s="228">
        <v>6252</v>
      </c>
      <c r="G73" s="228">
        <v>6252</v>
      </c>
      <c r="H73" s="151">
        <f>F73-E73</f>
        <v>95</v>
      </c>
      <c r="I73" s="150">
        <f>SUM(H73/E73)</f>
        <v>1.5429592333928861E-2</v>
      </c>
      <c r="J73" s="194">
        <f>F73/F684</f>
        <v>5.6655443747646314E-3</v>
      </c>
      <c r="K73" s="188">
        <v>4282.6499999999996</v>
      </c>
    </row>
    <row r="74" spans="1:11" x14ac:dyDescent="0.25">
      <c r="C74" s="37"/>
      <c r="D74" s="41" t="s">
        <v>80</v>
      </c>
      <c r="E74" s="40"/>
      <c r="F74" s="224">
        <v>2160</v>
      </c>
      <c r="G74" s="224"/>
      <c r="H74" s="75"/>
      <c r="I74" s="117"/>
      <c r="J74" s="193"/>
      <c r="K74" s="180"/>
    </row>
    <row r="75" spans="1:11" x14ac:dyDescent="0.25">
      <c r="C75" s="37"/>
      <c r="D75" s="41" t="s">
        <v>81</v>
      </c>
      <c r="E75" s="40"/>
      <c r="F75" s="224">
        <v>185</v>
      </c>
      <c r="G75" s="224"/>
      <c r="H75" s="75"/>
      <c r="I75" s="117"/>
      <c r="J75" s="193"/>
      <c r="K75" s="180"/>
    </row>
    <row r="76" spans="1:11" x14ac:dyDescent="0.25">
      <c r="C76" s="37"/>
      <c r="D76" s="41" t="s">
        <v>82</v>
      </c>
      <c r="E76" s="40"/>
      <c r="F76" s="224">
        <v>1970</v>
      </c>
      <c r="G76" s="224"/>
      <c r="H76" s="75"/>
      <c r="I76" s="117"/>
      <c r="J76" s="193"/>
      <c r="K76" s="180"/>
    </row>
    <row r="77" spans="1:11" x14ac:dyDescent="0.25">
      <c r="C77" s="37"/>
      <c r="D77" s="41" t="s">
        <v>83</v>
      </c>
      <c r="E77" s="40"/>
      <c r="F77" s="224">
        <v>315</v>
      </c>
      <c r="G77" s="224"/>
      <c r="H77" s="75"/>
      <c r="I77" s="117"/>
      <c r="J77" s="193"/>
      <c r="K77" s="180"/>
    </row>
    <row r="78" spans="1:11" x14ac:dyDescent="0.25">
      <c r="C78" s="37"/>
      <c r="D78" s="41" t="s">
        <v>84</v>
      </c>
      <c r="E78" s="40"/>
      <c r="F78" s="224">
        <v>250</v>
      </c>
      <c r="G78" s="224"/>
      <c r="H78" s="75"/>
      <c r="I78" s="117"/>
      <c r="J78" s="193"/>
      <c r="K78" s="180"/>
    </row>
    <row r="79" spans="1:11" x14ac:dyDescent="0.25">
      <c r="C79" s="37"/>
      <c r="D79" s="41" t="s">
        <v>85</v>
      </c>
      <c r="E79" s="40"/>
      <c r="F79" s="224">
        <v>200</v>
      </c>
      <c r="G79" s="224"/>
      <c r="H79" s="75"/>
      <c r="I79" s="117"/>
      <c r="J79" s="193"/>
      <c r="K79" s="180"/>
    </row>
    <row r="80" spans="1:11" x14ac:dyDescent="0.25">
      <c r="C80" s="41"/>
      <c r="D80" s="41" t="s">
        <v>86</v>
      </c>
      <c r="E80" s="40"/>
      <c r="F80" s="224">
        <v>1000</v>
      </c>
      <c r="G80" s="224"/>
      <c r="H80" s="75"/>
      <c r="I80" s="117"/>
      <c r="J80" s="193"/>
      <c r="K80" s="180"/>
    </row>
    <row r="81" spans="1:11" x14ac:dyDescent="0.25">
      <c r="C81" s="41"/>
      <c r="D81" s="41" t="s">
        <v>87</v>
      </c>
      <c r="E81" s="40"/>
      <c r="F81" s="224">
        <v>600</v>
      </c>
      <c r="G81" s="224"/>
      <c r="H81" s="75"/>
      <c r="I81" s="117"/>
      <c r="J81" s="193"/>
      <c r="K81" s="180"/>
    </row>
    <row r="82" spans="1:11" x14ac:dyDescent="0.25">
      <c r="C82" s="41"/>
      <c r="D82" s="37" t="s">
        <v>88</v>
      </c>
      <c r="E82" s="40"/>
      <c r="F82" s="230">
        <v>4290</v>
      </c>
      <c r="G82" s="230"/>
      <c r="H82" s="75"/>
      <c r="I82" s="117"/>
      <c r="J82" s="193"/>
      <c r="K82" s="180"/>
    </row>
    <row r="83" spans="1:11" x14ac:dyDescent="0.25">
      <c r="A83" s="217">
        <v>1</v>
      </c>
      <c r="B83" s="348">
        <v>13</v>
      </c>
      <c r="C83" s="145" t="s">
        <v>89</v>
      </c>
      <c r="D83" s="42" t="s">
        <v>9</v>
      </c>
      <c r="E83" s="38">
        <v>19200</v>
      </c>
      <c r="F83" s="231">
        <v>9491</v>
      </c>
      <c r="G83" s="231">
        <v>9491</v>
      </c>
      <c r="H83" s="151">
        <f>F83-E83</f>
        <v>-9709</v>
      </c>
      <c r="I83" s="150">
        <f>SUM(H83/E83)</f>
        <v>-0.50567708333333339</v>
      </c>
      <c r="J83" s="194">
        <f>F83/F684</f>
        <v>8.6007168363549449E-3</v>
      </c>
      <c r="K83" s="188">
        <v>8937.8799999999992</v>
      </c>
    </row>
    <row r="84" spans="1:11" x14ac:dyDescent="0.25">
      <c r="C84" s="41"/>
      <c r="D84" s="41" t="s">
        <v>90</v>
      </c>
      <c r="E84" s="40"/>
      <c r="F84" s="224">
        <v>400</v>
      </c>
      <c r="G84" s="224"/>
      <c r="H84" s="75"/>
      <c r="I84" s="117"/>
      <c r="J84" s="193"/>
      <c r="K84" s="180"/>
    </row>
    <row r="85" spans="1:11" x14ac:dyDescent="0.25">
      <c r="C85" s="41"/>
      <c r="D85" s="41" t="s">
        <v>91</v>
      </c>
      <c r="E85" s="40"/>
      <c r="F85" s="224">
        <v>1350</v>
      </c>
      <c r="G85" s="224"/>
      <c r="H85" s="75"/>
      <c r="I85" s="117"/>
      <c r="J85" s="193"/>
      <c r="K85" s="180"/>
    </row>
    <row r="86" spans="1:11" x14ac:dyDescent="0.25">
      <c r="C86" s="41"/>
      <c r="D86" s="41" t="s">
        <v>92</v>
      </c>
      <c r="E86" s="40"/>
      <c r="F86" s="224">
        <v>500</v>
      </c>
      <c r="G86" s="224"/>
      <c r="H86" s="75"/>
      <c r="I86" s="117"/>
      <c r="J86" s="193"/>
      <c r="K86" s="180"/>
    </row>
    <row r="87" spans="1:11" x14ac:dyDescent="0.25">
      <c r="C87" s="41"/>
      <c r="D87" s="41" t="s">
        <v>93</v>
      </c>
      <c r="E87" s="40"/>
      <c r="F87" s="224">
        <v>2580</v>
      </c>
      <c r="G87" s="224"/>
      <c r="H87" s="75"/>
      <c r="I87" s="117"/>
      <c r="J87" s="193"/>
      <c r="K87" s="180"/>
    </row>
    <row r="88" spans="1:11" x14ac:dyDescent="0.25">
      <c r="C88" s="41"/>
      <c r="D88" s="41" t="s">
        <v>94</v>
      </c>
      <c r="E88" s="40"/>
      <c r="F88" s="224">
        <v>400</v>
      </c>
      <c r="G88" s="224"/>
      <c r="H88" s="75"/>
      <c r="I88" s="117"/>
      <c r="J88" s="193"/>
      <c r="K88" s="180"/>
    </row>
    <row r="89" spans="1:11" x14ac:dyDescent="0.25">
      <c r="C89" s="41"/>
      <c r="D89" s="41" t="s">
        <v>95</v>
      </c>
      <c r="E89" s="40"/>
      <c r="F89" s="224">
        <v>2200</v>
      </c>
      <c r="G89" s="224"/>
      <c r="H89" s="75"/>
      <c r="I89" s="117"/>
      <c r="J89" s="193"/>
      <c r="K89" s="180"/>
    </row>
    <row r="90" spans="1:11" x14ac:dyDescent="0.25">
      <c r="C90" s="41"/>
      <c r="D90" s="41" t="s">
        <v>96</v>
      </c>
      <c r="E90" s="40"/>
      <c r="F90" s="224">
        <v>300</v>
      </c>
      <c r="G90" s="224"/>
      <c r="H90" s="75"/>
      <c r="I90" s="117"/>
      <c r="J90" s="193"/>
      <c r="K90" s="180"/>
    </row>
    <row r="91" spans="1:11" x14ac:dyDescent="0.25">
      <c r="C91" s="41"/>
      <c r="D91" s="41" t="s">
        <v>97</v>
      </c>
      <c r="E91" s="40"/>
      <c r="F91" s="224">
        <v>1150</v>
      </c>
      <c r="G91" s="224"/>
      <c r="H91" s="75"/>
      <c r="I91" s="117"/>
      <c r="J91" s="193"/>
      <c r="K91" s="180"/>
    </row>
    <row r="92" spans="1:11" x14ac:dyDescent="0.25">
      <c r="C92" s="41"/>
      <c r="D92" s="41" t="s">
        <v>98</v>
      </c>
      <c r="E92" s="40"/>
      <c r="F92" s="224">
        <v>500</v>
      </c>
      <c r="G92" s="224"/>
      <c r="H92" s="75"/>
      <c r="I92" s="117"/>
      <c r="J92" s="193"/>
      <c r="K92" s="180"/>
    </row>
    <row r="93" spans="1:11" x14ac:dyDescent="0.25">
      <c r="C93" s="41"/>
      <c r="D93" s="41" t="s">
        <v>99</v>
      </c>
      <c r="E93" s="40"/>
      <c r="F93" s="224">
        <v>1290</v>
      </c>
      <c r="G93" s="224"/>
      <c r="H93" s="75"/>
      <c r="I93" s="117"/>
      <c r="J93" s="193"/>
      <c r="K93" s="180"/>
    </row>
    <row r="94" spans="1:11" x14ac:dyDescent="0.25">
      <c r="C94" s="41"/>
      <c r="D94" s="41" t="s">
        <v>100</v>
      </c>
      <c r="E94" s="40"/>
      <c r="F94" s="224">
        <v>2000</v>
      </c>
      <c r="G94" s="224"/>
      <c r="H94" s="75"/>
      <c r="I94" s="117"/>
      <c r="J94" s="193"/>
      <c r="K94" s="180"/>
    </row>
    <row r="95" spans="1:11" x14ac:dyDescent="0.25">
      <c r="C95" s="41"/>
      <c r="D95" s="41" t="s">
        <v>101</v>
      </c>
      <c r="E95" s="40"/>
      <c r="F95" s="224">
        <v>50</v>
      </c>
      <c r="G95" s="224"/>
      <c r="H95" s="75"/>
      <c r="I95" s="117"/>
      <c r="J95" s="193"/>
      <c r="K95" s="180"/>
    </row>
    <row r="96" spans="1:11" x14ac:dyDescent="0.25">
      <c r="C96" s="41"/>
      <c r="D96" s="41" t="s">
        <v>102</v>
      </c>
      <c r="E96" s="40"/>
      <c r="F96" s="224">
        <v>50</v>
      </c>
      <c r="G96" s="224"/>
      <c r="H96" s="75"/>
      <c r="I96" s="117"/>
      <c r="J96" s="193"/>
      <c r="K96" s="180"/>
    </row>
    <row r="97" spans="1:11" x14ac:dyDescent="0.25">
      <c r="C97" s="41"/>
      <c r="D97" s="41" t="s">
        <v>103</v>
      </c>
      <c r="E97" s="40"/>
      <c r="F97" s="224">
        <v>9400</v>
      </c>
      <c r="G97" s="224"/>
      <c r="H97" s="75"/>
      <c r="I97" s="117"/>
      <c r="J97" s="193"/>
      <c r="K97" s="180"/>
    </row>
    <row r="98" spans="1:11" x14ac:dyDescent="0.25">
      <c r="C98" s="41"/>
      <c r="D98" s="41" t="s">
        <v>104</v>
      </c>
      <c r="E98" s="40"/>
      <c r="F98" s="224">
        <v>300</v>
      </c>
      <c r="G98" s="224"/>
      <c r="H98" s="75"/>
      <c r="I98" s="117"/>
      <c r="J98" s="193"/>
      <c r="K98" s="180"/>
    </row>
    <row r="99" spans="1:11" x14ac:dyDescent="0.25">
      <c r="C99" s="41"/>
      <c r="D99" s="94" t="s">
        <v>105</v>
      </c>
      <c r="E99" s="40"/>
      <c r="F99" s="230">
        <v>7500</v>
      </c>
      <c r="G99" s="230"/>
      <c r="H99" s="75"/>
      <c r="I99" s="117"/>
      <c r="J99" s="193"/>
      <c r="K99" s="180"/>
    </row>
    <row r="100" spans="1:11" x14ac:dyDescent="0.25">
      <c r="A100" s="217">
        <v>2</v>
      </c>
      <c r="B100" s="348">
        <v>14</v>
      </c>
      <c r="C100" s="145" t="s">
        <v>106</v>
      </c>
      <c r="D100" s="42" t="s">
        <v>9</v>
      </c>
      <c r="E100" s="38">
        <v>6669</v>
      </c>
      <c r="F100" s="228">
        <v>2500</v>
      </c>
      <c r="G100" s="228">
        <v>2500</v>
      </c>
      <c r="H100" s="148">
        <f>F100-E100</f>
        <v>-4169</v>
      </c>
      <c r="I100" s="149">
        <f>SUM(H100/E100)</f>
        <v>-0.62513120407857248</v>
      </c>
      <c r="J100" s="194">
        <f>F100/F684</f>
        <v>2.2654927922123448E-3</v>
      </c>
      <c r="K100" s="188">
        <v>2683.26</v>
      </c>
    </row>
    <row r="101" spans="1:11" x14ac:dyDescent="0.25">
      <c r="C101" s="41"/>
      <c r="D101" s="41" t="s">
        <v>107</v>
      </c>
      <c r="E101" s="40"/>
      <c r="F101" s="224">
        <v>1320</v>
      </c>
      <c r="G101" s="224"/>
      <c r="H101" s="75"/>
      <c r="I101" s="117"/>
      <c r="J101" s="193"/>
      <c r="K101" s="180"/>
    </row>
    <row r="102" spans="1:11" x14ac:dyDescent="0.25">
      <c r="C102" s="41"/>
      <c r="D102" s="41" t="s">
        <v>108</v>
      </c>
      <c r="E102" s="40"/>
      <c r="F102" s="224">
        <v>1000</v>
      </c>
      <c r="G102" s="224"/>
      <c r="H102" s="75"/>
      <c r="I102" s="117"/>
      <c r="J102" s="193"/>
      <c r="K102" s="180"/>
    </row>
    <row r="103" spans="1:11" x14ac:dyDescent="0.25">
      <c r="C103" s="41"/>
      <c r="D103" s="41" t="s">
        <v>109</v>
      </c>
      <c r="E103" s="40"/>
      <c r="F103" s="224">
        <v>600</v>
      </c>
      <c r="G103" s="224"/>
      <c r="H103" s="75"/>
      <c r="I103" s="117"/>
      <c r="J103" s="193"/>
      <c r="K103" s="180"/>
    </row>
    <row r="104" spans="1:11" x14ac:dyDescent="0.25">
      <c r="C104" s="41"/>
      <c r="D104" s="41" t="s">
        <v>110</v>
      </c>
      <c r="E104" s="40"/>
      <c r="F104" s="224">
        <v>1120</v>
      </c>
      <c r="G104" s="224"/>
      <c r="H104" s="75"/>
      <c r="I104" s="117"/>
      <c r="J104" s="193"/>
      <c r="K104" s="180"/>
    </row>
    <row r="105" spans="1:11" x14ac:dyDescent="0.25">
      <c r="C105" s="41"/>
      <c r="D105" s="41" t="s">
        <v>111</v>
      </c>
      <c r="E105" s="40"/>
      <c r="F105" s="224">
        <v>25</v>
      </c>
      <c r="G105" s="224"/>
      <c r="H105" s="75"/>
      <c r="I105" s="117"/>
      <c r="J105" s="193"/>
      <c r="K105" s="180"/>
    </row>
    <row r="106" spans="1:11" x14ac:dyDescent="0.25">
      <c r="C106" s="41"/>
      <c r="D106" s="41" t="s">
        <v>112</v>
      </c>
      <c r="E106" s="40"/>
      <c r="F106" s="224">
        <v>20</v>
      </c>
      <c r="G106" s="224"/>
      <c r="H106" s="75"/>
      <c r="I106" s="117"/>
      <c r="J106" s="193"/>
      <c r="K106" s="180"/>
    </row>
    <row r="107" spans="1:11" x14ac:dyDescent="0.25">
      <c r="C107" s="41"/>
      <c r="D107" s="94" t="s">
        <v>113</v>
      </c>
      <c r="E107" s="35"/>
      <c r="F107" s="230">
        <v>300</v>
      </c>
      <c r="G107" s="230"/>
      <c r="H107" s="75"/>
      <c r="I107" s="117"/>
      <c r="J107" s="193"/>
      <c r="K107" s="180"/>
    </row>
    <row r="108" spans="1:11" x14ac:dyDescent="0.25">
      <c r="C108" s="41"/>
      <c r="D108" s="94" t="s">
        <v>114</v>
      </c>
      <c r="E108" s="35"/>
      <c r="F108" s="230">
        <v>40</v>
      </c>
      <c r="G108" s="230"/>
      <c r="H108" s="75"/>
      <c r="I108" s="117"/>
      <c r="J108" s="193"/>
      <c r="K108" s="180"/>
    </row>
    <row r="109" spans="1:11" x14ac:dyDescent="0.25">
      <c r="C109" s="41"/>
      <c r="D109" s="94" t="s">
        <v>115</v>
      </c>
      <c r="E109" s="35"/>
      <c r="F109" s="230">
        <v>110</v>
      </c>
      <c r="G109" s="230"/>
      <c r="H109" s="75"/>
      <c r="I109" s="117"/>
      <c r="J109" s="193"/>
      <c r="K109" s="180"/>
    </row>
    <row r="110" spans="1:11" x14ac:dyDescent="0.25">
      <c r="C110" s="41"/>
      <c r="D110" s="41" t="s">
        <v>116</v>
      </c>
      <c r="E110" s="40"/>
      <c r="F110" s="224">
        <v>10</v>
      </c>
      <c r="G110" s="224"/>
      <c r="H110" s="75"/>
      <c r="I110" s="117"/>
      <c r="J110" s="193"/>
      <c r="K110" s="180"/>
    </row>
    <row r="111" spans="1:11" x14ac:dyDescent="0.25">
      <c r="A111" s="32" t="s">
        <v>117</v>
      </c>
      <c r="C111" s="145" t="s">
        <v>118</v>
      </c>
      <c r="D111" s="42" t="s">
        <v>9</v>
      </c>
      <c r="E111" s="38">
        <v>202811.88</v>
      </c>
      <c r="F111" s="232">
        <v>192390</v>
      </c>
      <c r="G111" s="232">
        <v>192390</v>
      </c>
      <c r="H111" s="38">
        <f>F111-E111</f>
        <v>-10421.880000000005</v>
      </c>
      <c r="I111" s="119">
        <f>SUM(H111/E111)</f>
        <v>-5.1386930588089831E-2</v>
      </c>
      <c r="J111" s="197">
        <f>F111/F684</f>
        <v>0.1743432633174932</v>
      </c>
      <c r="K111" s="189">
        <v>170529.85</v>
      </c>
    </row>
    <row r="112" spans="1:11" x14ac:dyDescent="0.25">
      <c r="C112" s="37"/>
      <c r="D112" s="41" t="s">
        <v>119</v>
      </c>
      <c r="E112" s="35"/>
      <c r="F112" s="233"/>
      <c r="G112" s="233"/>
      <c r="H112" s="75"/>
      <c r="I112" s="121"/>
      <c r="J112" s="193"/>
      <c r="K112" s="180"/>
    </row>
    <row r="113" spans="3:11" x14ac:dyDescent="0.25">
      <c r="C113" s="37"/>
      <c r="D113" s="41" t="s">
        <v>120</v>
      </c>
      <c r="E113" s="35"/>
      <c r="F113" s="233"/>
      <c r="G113" s="233"/>
      <c r="H113" s="75"/>
      <c r="I113" s="121"/>
      <c r="J113" s="193"/>
      <c r="K113" s="180"/>
    </row>
    <row r="114" spans="3:11" x14ac:dyDescent="0.25">
      <c r="C114" s="37"/>
      <c r="D114" s="41" t="s">
        <v>121</v>
      </c>
      <c r="E114" s="35"/>
      <c r="F114" s="233"/>
      <c r="G114" s="233"/>
      <c r="H114" s="75"/>
      <c r="I114" s="121"/>
      <c r="J114" s="193"/>
      <c r="K114" s="180"/>
    </row>
    <row r="115" spans="3:11" x14ac:dyDescent="0.25">
      <c r="C115" s="37"/>
      <c r="D115" s="41" t="s">
        <v>122</v>
      </c>
      <c r="E115" s="35"/>
      <c r="F115" s="233"/>
      <c r="G115" s="233"/>
      <c r="H115" s="75"/>
      <c r="I115" s="121"/>
      <c r="J115" s="193"/>
      <c r="K115" s="180"/>
    </row>
    <row r="116" spans="3:11" x14ac:dyDescent="0.25">
      <c r="C116" s="37"/>
      <c r="D116" s="41" t="s">
        <v>123</v>
      </c>
      <c r="E116" s="35"/>
      <c r="F116" s="233"/>
      <c r="G116" s="233"/>
      <c r="H116" s="75"/>
      <c r="I116" s="121"/>
      <c r="J116" s="193"/>
      <c r="K116" s="180"/>
    </row>
    <row r="117" spans="3:11" x14ac:dyDescent="0.25">
      <c r="C117" s="37"/>
      <c r="D117" s="41" t="s">
        <v>124</v>
      </c>
      <c r="E117" s="35"/>
      <c r="F117" s="233"/>
      <c r="G117" s="233"/>
      <c r="H117" s="75"/>
      <c r="I117" s="121"/>
      <c r="J117" s="193"/>
      <c r="K117" s="180"/>
    </row>
    <row r="118" spans="3:11" x14ac:dyDescent="0.25">
      <c r="C118" s="37"/>
      <c r="D118" s="41" t="s">
        <v>125</v>
      </c>
      <c r="E118" s="35"/>
      <c r="F118" s="233"/>
      <c r="G118" s="233"/>
      <c r="H118" s="75"/>
      <c r="I118" s="121"/>
      <c r="J118" s="193"/>
      <c r="K118" s="180"/>
    </row>
    <row r="119" spans="3:11" x14ac:dyDescent="0.25">
      <c r="C119" s="37"/>
      <c r="D119" s="41" t="s">
        <v>123</v>
      </c>
      <c r="E119" s="35"/>
      <c r="F119" s="233"/>
      <c r="G119" s="233"/>
      <c r="H119" s="75"/>
      <c r="I119" s="121"/>
      <c r="J119" s="193"/>
      <c r="K119" s="180"/>
    </row>
    <row r="120" spans="3:11" x14ac:dyDescent="0.25">
      <c r="C120" s="37"/>
      <c r="D120" s="41" t="s">
        <v>124</v>
      </c>
      <c r="E120" s="35"/>
      <c r="F120" s="233"/>
      <c r="G120" s="233"/>
      <c r="H120" s="75"/>
      <c r="I120" s="121"/>
      <c r="J120" s="193"/>
      <c r="K120" s="180"/>
    </row>
    <row r="121" spans="3:11" x14ac:dyDescent="0.25">
      <c r="C121" s="37"/>
      <c r="D121" s="41" t="s">
        <v>125</v>
      </c>
      <c r="E121" s="35"/>
      <c r="F121" s="233"/>
      <c r="G121" s="233"/>
      <c r="H121" s="75"/>
      <c r="I121" s="121"/>
      <c r="J121" s="193"/>
      <c r="K121" s="180"/>
    </row>
    <row r="122" spans="3:11" x14ac:dyDescent="0.25">
      <c r="C122" s="32"/>
      <c r="D122" s="41" t="s">
        <v>126</v>
      </c>
      <c r="E122" s="35"/>
      <c r="F122" s="233"/>
      <c r="G122" s="233"/>
      <c r="H122" s="75"/>
      <c r="I122" s="121"/>
      <c r="J122" s="193"/>
      <c r="K122" s="180"/>
    </row>
    <row r="123" spans="3:11" x14ac:dyDescent="0.25">
      <c r="C123" s="37"/>
      <c r="D123" s="41" t="s">
        <v>127</v>
      </c>
      <c r="E123" s="35"/>
      <c r="F123" s="233"/>
      <c r="G123" s="233"/>
      <c r="H123" s="75"/>
      <c r="I123" s="121"/>
      <c r="J123" s="193"/>
      <c r="K123" s="180"/>
    </row>
    <row r="124" spans="3:11" x14ac:dyDescent="0.25">
      <c r="C124" s="37"/>
      <c r="D124" s="41" t="s">
        <v>128</v>
      </c>
      <c r="E124" s="35"/>
      <c r="F124" s="233"/>
      <c r="G124" s="233"/>
      <c r="H124" s="75"/>
      <c r="I124" s="121"/>
      <c r="J124" s="193"/>
      <c r="K124" s="180"/>
    </row>
    <row r="125" spans="3:11" x14ac:dyDescent="0.25">
      <c r="C125" s="37"/>
      <c r="D125" s="41" t="s">
        <v>129</v>
      </c>
      <c r="E125" s="35"/>
      <c r="F125" s="233"/>
      <c r="G125" s="233"/>
      <c r="H125" s="75"/>
      <c r="I125" s="121"/>
      <c r="J125" s="193"/>
      <c r="K125" s="180"/>
    </row>
    <row r="126" spans="3:11" x14ac:dyDescent="0.25">
      <c r="C126" s="37"/>
      <c r="D126" s="41" t="s">
        <v>130</v>
      </c>
      <c r="E126" s="35"/>
      <c r="F126" s="233"/>
      <c r="G126" s="233"/>
      <c r="H126" s="75"/>
      <c r="I126" s="121"/>
      <c r="J126" s="193"/>
      <c r="K126" s="180"/>
    </row>
    <row r="127" spans="3:11" x14ac:dyDescent="0.25">
      <c r="C127" s="37"/>
      <c r="D127" s="41" t="s">
        <v>131</v>
      </c>
      <c r="E127" s="35"/>
      <c r="F127" s="233"/>
      <c r="G127" s="233"/>
      <c r="H127" s="75"/>
      <c r="I127" s="121"/>
      <c r="J127" s="193"/>
      <c r="K127" s="180"/>
    </row>
    <row r="128" spans="3:11" x14ac:dyDescent="0.25">
      <c r="C128" s="37"/>
      <c r="D128" s="41" t="s">
        <v>132</v>
      </c>
      <c r="E128" s="35"/>
      <c r="F128" s="233"/>
      <c r="G128" s="233"/>
      <c r="H128" s="75"/>
      <c r="I128" s="121"/>
      <c r="J128" s="193"/>
      <c r="K128" s="180"/>
    </row>
    <row r="129" spans="1:11" x14ac:dyDescent="0.25">
      <c r="C129" s="37"/>
      <c r="D129" s="41" t="s">
        <v>133</v>
      </c>
      <c r="E129" s="35"/>
      <c r="F129" s="233"/>
      <c r="G129" s="233"/>
      <c r="H129" s="75"/>
      <c r="I129" s="121"/>
      <c r="J129" s="193"/>
      <c r="K129" s="180"/>
    </row>
    <row r="130" spans="1:11" x14ac:dyDescent="0.25">
      <c r="C130" s="37"/>
      <c r="D130" s="41" t="s">
        <v>134</v>
      </c>
      <c r="E130" s="35"/>
      <c r="F130" s="233"/>
      <c r="G130" s="233"/>
      <c r="H130" s="75"/>
      <c r="I130" s="121"/>
      <c r="J130" s="193"/>
      <c r="K130" s="180"/>
    </row>
    <row r="131" spans="1:11" x14ac:dyDescent="0.25">
      <c r="C131" s="37"/>
      <c r="D131" s="41" t="s">
        <v>135</v>
      </c>
      <c r="E131" s="35"/>
      <c r="F131" s="233"/>
      <c r="G131" s="233"/>
      <c r="H131" s="75"/>
      <c r="I131" s="121"/>
      <c r="J131" s="193"/>
      <c r="K131" s="180"/>
    </row>
    <row r="132" spans="1:11" x14ac:dyDescent="0.25">
      <c r="C132" s="37"/>
      <c r="D132" s="41" t="s">
        <v>136</v>
      </c>
      <c r="E132" s="35"/>
      <c r="F132" s="233"/>
      <c r="G132" s="233"/>
      <c r="H132" s="75"/>
      <c r="I132" s="121"/>
      <c r="J132" s="193"/>
      <c r="K132" s="180"/>
    </row>
    <row r="133" spans="1:11" x14ac:dyDescent="0.25">
      <c r="C133" s="37"/>
      <c r="D133" s="41" t="s">
        <v>137</v>
      </c>
      <c r="E133" s="35"/>
      <c r="F133" s="233"/>
      <c r="G133" s="233"/>
      <c r="H133" s="75"/>
      <c r="I133" s="121"/>
      <c r="J133" s="193"/>
      <c r="K133" s="180"/>
    </row>
    <row r="134" spans="1:11" x14ac:dyDescent="0.25">
      <c r="C134" s="37"/>
      <c r="D134" s="41" t="s">
        <v>138</v>
      </c>
      <c r="E134" s="35"/>
      <c r="F134" s="233"/>
      <c r="G134" s="233"/>
      <c r="H134" s="75"/>
      <c r="I134" s="121"/>
      <c r="J134" s="193"/>
      <c r="K134" s="180"/>
    </row>
    <row r="135" spans="1:11" x14ac:dyDescent="0.25">
      <c r="C135" s="37"/>
      <c r="D135" s="41" t="s">
        <v>139</v>
      </c>
      <c r="E135" s="35"/>
      <c r="F135" s="233"/>
      <c r="G135" s="233"/>
      <c r="H135" s="75"/>
      <c r="I135" s="121"/>
      <c r="J135" s="193"/>
      <c r="K135" s="180"/>
    </row>
    <row r="136" spans="1:11" x14ac:dyDescent="0.25">
      <c r="C136" s="41"/>
      <c r="D136" s="41" t="s">
        <v>140</v>
      </c>
      <c r="E136" s="40"/>
      <c r="F136" s="224"/>
      <c r="G136" s="224"/>
      <c r="H136" s="75"/>
      <c r="I136" s="122"/>
      <c r="J136" s="193"/>
      <c r="K136" s="180"/>
    </row>
    <row r="137" spans="1:11" x14ac:dyDescent="0.25">
      <c r="A137" s="217">
        <v>3</v>
      </c>
      <c r="B137" s="348">
        <v>15</v>
      </c>
      <c r="C137" s="145" t="s">
        <v>141</v>
      </c>
      <c r="D137" s="42" t="s">
        <v>9</v>
      </c>
      <c r="E137" s="38">
        <v>1412.04</v>
      </c>
      <c r="F137" s="228">
        <v>1500</v>
      </c>
      <c r="G137" s="228">
        <v>1500</v>
      </c>
      <c r="H137" s="151">
        <f>F137-E137</f>
        <v>87.960000000000036</v>
      </c>
      <c r="I137" s="150">
        <f>SUM(H137/E137)</f>
        <v>6.229285289368576E-2</v>
      </c>
      <c r="J137" s="194">
        <f>F137/F684</f>
        <v>1.3592956753274068E-3</v>
      </c>
      <c r="K137" s="188">
        <v>1005.59</v>
      </c>
    </row>
    <row r="138" spans="1:11" x14ac:dyDescent="0.25">
      <c r="C138" s="37"/>
      <c r="D138" s="41" t="s">
        <v>142</v>
      </c>
      <c r="E138" s="35"/>
      <c r="F138" s="233">
        <v>287.14999999999998</v>
      </c>
      <c r="G138" s="233"/>
      <c r="H138" s="75"/>
      <c r="I138" s="121"/>
      <c r="J138" s="193"/>
      <c r="K138" s="180"/>
    </row>
    <row r="139" spans="1:11" x14ac:dyDescent="0.25">
      <c r="C139" s="37"/>
      <c r="D139" s="41" t="s">
        <v>143</v>
      </c>
      <c r="E139" s="35"/>
      <c r="F139" s="233">
        <v>441.3</v>
      </c>
      <c r="G139" s="233"/>
      <c r="H139" s="75"/>
      <c r="I139" s="121"/>
      <c r="J139" s="193"/>
      <c r="K139" s="180"/>
    </row>
    <row r="140" spans="1:11" x14ac:dyDescent="0.25">
      <c r="C140" s="37"/>
      <c r="D140" s="41" t="s">
        <v>144</v>
      </c>
      <c r="E140" s="35"/>
      <c r="F140" s="233">
        <v>1538.4</v>
      </c>
      <c r="G140" s="233"/>
      <c r="H140" s="75"/>
      <c r="I140" s="121"/>
      <c r="J140" s="193"/>
      <c r="K140" s="180"/>
    </row>
    <row r="141" spans="1:11" x14ac:dyDescent="0.25">
      <c r="A141" s="217">
        <v>4</v>
      </c>
      <c r="B141" s="348">
        <v>16</v>
      </c>
      <c r="C141" s="145" t="s">
        <v>145</v>
      </c>
      <c r="D141" s="42" t="s">
        <v>9</v>
      </c>
      <c r="E141" s="38">
        <v>12400</v>
      </c>
      <c r="F141" s="234">
        <v>7736.67</v>
      </c>
      <c r="G141" s="234">
        <v>7736.67</v>
      </c>
      <c r="H141" s="113">
        <f>F141-E141</f>
        <v>-4663.33</v>
      </c>
      <c r="I141" s="120">
        <f>H141/E141</f>
        <v>-0.37607499999999999</v>
      </c>
      <c r="J141" s="194">
        <f>F141/F684</f>
        <v>7.0109480482901925E-3</v>
      </c>
      <c r="K141" s="188">
        <v>7736.67</v>
      </c>
    </row>
    <row r="142" spans="1:11" x14ac:dyDescent="0.25">
      <c r="C142" s="41"/>
      <c r="D142" s="41" t="s">
        <v>146</v>
      </c>
      <c r="E142" s="40"/>
      <c r="F142" s="261">
        <v>1200</v>
      </c>
      <c r="G142" s="261"/>
      <c r="H142" s="75"/>
      <c r="I142" s="117"/>
      <c r="J142" s="193"/>
      <c r="K142" s="180"/>
    </row>
    <row r="143" spans="1:11" x14ac:dyDescent="0.25">
      <c r="C143" s="41"/>
      <c r="D143" s="41" t="s">
        <v>147</v>
      </c>
      <c r="E143" s="40"/>
      <c r="F143" s="224">
        <v>9700</v>
      </c>
      <c r="G143" s="224"/>
      <c r="H143" s="75"/>
      <c r="I143" s="117"/>
      <c r="J143" s="193"/>
      <c r="K143" s="180"/>
    </row>
    <row r="144" spans="1:11" x14ac:dyDescent="0.25">
      <c r="A144" s="217">
        <v>5</v>
      </c>
      <c r="B144" s="348">
        <v>17</v>
      </c>
      <c r="C144" s="145" t="s">
        <v>148</v>
      </c>
      <c r="D144" s="42" t="s">
        <v>9</v>
      </c>
      <c r="E144" s="38">
        <v>9040</v>
      </c>
      <c r="F144" s="228">
        <v>6740.17</v>
      </c>
      <c r="G144" s="228">
        <v>6740.17</v>
      </c>
      <c r="H144" s="151">
        <f>F144-E144</f>
        <v>-2299.83</v>
      </c>
      <c r="I144" s="150">
        <f>H144/E144</f>
        <v>-0.25440597345132743</v>
      </c>
      <c r="J144" s="197">
        <f>F144/F684</f>
        <v>6.1079226213143515E-3</v>
      </c>
      <c r="K144" s="189">
        <v>6740.17</v>
      </c>
    </row>
    <row r="145" spans="1:11" x14ac:dyDescent="0.25">
      <c r="C145" s="41"/>
      <c r="D145" s="37" t="s">
        <v>149</v>
      </c>
      <c r="E145" s="40"/>
      <c r="F145" s="224">
        <v>5900</v>
      </c>
      <c r="G145" s="224"/>
      <c r="H145" s="75"/>
      <c r="I145" s="117"/>
      <c r="J145" s="193"/>
      <c r="K145" s="180"/>
    </row>
    <row r="146" spans="1:11" x14ac:dyDescent="0.25">
      <c r="C146" s="41"/>
      <c r="D146" s="37" t="s">
        <v>150</v>
      </c>
      <c r="E146" s="40"/>
      <c r="F146" s="224">
        <v>1000</v>
      </c>
      <c r="G146" s="224"/>
      <c r="H146" s="75"/>
      <c r="I146" s="117"/>
      <c r="J146" s="193"/>
      <c r="K146" s="180"/>
    </row>
    <row r="147" spans="1:11" x14ac:dyDescent="0.25">
      <c r="C147" s="41"/>
      <c r="D147" s="37" t="s">
        <v>151</v>
      </c>
      <c r="E147" s="40"/>
      <c r="F147" s="224">
        <v>2500</v>
      </c>
      <c r="G147" s="224"/>
      <c r="H147" s="75"/>
      <c r="I147" s="117"/>
      <c r="J147" s="193"/>
      <c r="K147" s="180"/>
    </row>
    <row r="148" spans="1:11" x14ac:dyDescent="0.25">
      <c r="C148" s="41"/>
      <c r="D148" s="37" t="s">
        <v>152</v>
      </c>
      <c r="E148" s="40"/>
      <c r="F148" s="224">
        <v>1300</v>
      </c>
      <c r="G148" s="224"/>
      <c r="H148" s="75"/>
      <c r="I148" s="117"/>
      <c r="J148" s="193"/>
      <c r="K148" s="180"/>
    </row>
    <row r="149" spans="1:11" x14ac:dyDescent="0.25">
      <c r="C149" s="41"/>
      <c r="D149" s="37" t="s">
        <v>153</v>
      </c>
      <c r="E149" s="40"/>
      <c r="F149" s="224">
        <v>350</v>
      </c>
      <c r="G149" s="224"/>
      <c r="H149" s="75"/>
      <c r="I149" s="117"/>
      <c r="J149" s="193"/>
      <c r="K149" s="180"/>
    </row>
    <row r="150" spans="1:11" x14ac:dyDescent="0.25">
      <c r="A150" s="217">
        <v>1</v>
      </c>
      <c r="B150" s="348">
        <v>18</v>
      </c>
      <c r="C150" s="145" t="s">
        <v>154</v>
      </c>
      <c r="D150" s="42" t="s">
        <v>9</v>
      </c>
      <c r="E150" s="77">
        <v>9603.25</v>
      </c>
      <c r="F150" s="235">
        <v>9000</v>
      </c>
      <c r="G150" s="235">
        <v>9000</v>
      </c>
      <c r="H150" s="151">
        <f>F150-E150</f>
        <v>-603.25</v>
      </c>
      <c r="I150" s="124">
        <v>1</v>
      </c>
      <c r="J150" s="194">
        <f>F150/F684</f>
        <v>8.1557740519644407E-3</v>
      </c>
      <c r="K150" s="188">
        <v>6838.99</v>
      </c>
    </row>
    <row r="151" spans="1:11" customFormat="1" x14ac:dyDescent="0.25">
      <c r="B151" s="349"/>
      <c r="C151" s="41"/>
      <c r="D151" s="41" t="s">
        <v>155</v>
      </c>
      <c r="E151" s="41"/>
      <c r="F151" s="224">
        <v>7167.12</v>
      </c>
      <c r="G151" s="224"/>
      <c r="H151" s="41"/>
      <c r="I151" s="125"/>
      <c r="J151" s="198"/>
      <c r="K151" s="190"/>
    </row>
    <row r="152" spans="1:11" customFormat="1" x14ac:dyDescent="0.25">
      <c r="B152" s="349"/>
      <c r="C152" s="41"/>
      <c r="D152" s="41" t="s">
        <v>156</v>
      </c>
      <c r="E152" s="41"/>
      <c r="F152" s="224">
        <v>923.62</v>
      </c>
      <c r="G152" s="224"/>
      <c r="H152" s="41"/>
      <c r="I152" s="125"/>
      <c r="J152" s="198"/>
      <c r="K152" s="190"/>
    </row>
    <row r="153" spans="1:11" customFormat="1" x14ac:dyDescent="0.25">
      <c r="B153" s="349"/>
      <c r="C153" s="41"/>
      <c r="D153" s="41" t="s">
        <v>157</v>
      </c>
      <c r="E153" s="41"/>
      <c r="F153" s="224">
        <v>775.34</v>
      </c>
      <c r="G153" s="224"/>
      <c r="H153" s="41"/>
      <c r="I153" s="125"/>
      <c r="J153" s="198"/>
      <c r="K153" s="190"/>
    </row>
    <row r="154" spans="1:11" customFormat="1" x14ac:dyDescent="0.25">
      <c r="B154" s="349"/>
      <c r="C154" s="41"/>
      <c r="D154" s="41" t="s">
        <v>158</v>
      </c>
      <c r="E154" s="41"/>
      <c r="F154" s="224">
        <v>583.84</v>
      </c>
      <c r="G154" s="224"/>
      <c r="H154" s="41"/>
      <c r="I154" s="125"/>
      <c r="J154" s="198"/>
      <c r="K154" s="190"/>
    </row>
    <row r="155" spans="1:11" customFormat="1" x14ac:dyDescent="0.25">
      <c r="B155" s="349"/>
      <c r="C155" s="41"/>
      <c r="D155" s="41" t="s">
        <v>159</v>
      </c>
      <c r="E155" s="41"/>
      <c r="F155" s="224">
        <v>891.55</v>
      </c>
      <c r="G155" s="224"/>
      <c r="H155" s="41"/>
      <c r="I155" s="125"/>
      <c r="J155" s="198"/>
      <c r="K155" s="190"/>
    </row>
    <row r="156" spans="1:11" customFormat="1" x14ac:dyDescent="0.25">
      <c r="B156" s="349"/>
      <c r="C156" s="41"/>
      <c r="D156" s="41" t="s">
        <v>160</v>
      </c>
      <c r="E156" s="41"/>
      <c r="F156" s="224">
        <v>884.92</v>
      </c>
      <c r="G156" s="224"/>
      <c r="H156" s="41"/>
      <c r="I156" s="125"/>
      <c r="J156" s="198"/>
      <c r="K156" s="190"/>
    </row>
    <row r="157" spans="1:11" customFormat="1" x14ac:dyDescent="0.25">
      <c r="B157" s="349"/>
      <c r="C157" s="41"/>
      <c r="D157" s="41" t="s">
        <v>161</v>
      </c>
      <c r="E157" s="41"/>
      <c r="F157" s="224">
        <v>522.12</v>
      </c>
      <c r="G157" s="224"/>
      <c r="H157" s="41"/>
      <c r="I157" s="125"/>
      <c r="J157" s="198"/>
      <c r="K157" s="190"/>
    </row>
    <row r="158" spans="1:11" customFormat="1" x14ac:dyDescent="0.25">
      <c r="B158" s="349"/>
      <c r="C158" s="41"/>
      <c r="D158" s="41" t="s">
        <v>162</v>
      </c>
      <c r="E158" s="41"/>
      <c r="F158" s="224">
        <v>681.88</v>
      </c>
      <c r="G158" s="224"/>
      <c r="H158" s="41"/>
      <c r="I158" s="125"/>
      <c r="J158" s="198"/>
      <c r="K158" s="190"/>
    </row>
    <row r="159" spans="1:11" customFormat="1" x14ac:dyDescent="0.25">
      <c r="B159" s="349"/>
      <c r="C159" s="41"/>
      <c r="D159" s="41" t="s">
        <v>163</v>
      </c>
      <c r="E159" s="41"/>
      <c r="F159" s="224">
        <v>320</v>
      </c>
      <c r="G159" s="224"/>
      <c r="H159" s="41"/>
      <c r="I159" s="125"/>
      <c r="J159" s="198"/>
      <c r="K159" s="190"/>
    </row>
    <row r="160" spans="1:11" customFormat="1" x14ac:dyDescent="0.25">
      <c r="B160" s="349"/>
      <c r="C160" s="41"/>
      <c r="D160" s="41" t="s">
        <v>164</v>
      </c>
      <c r="E160" s="41"/>
      <c r="F160" s="224">
        <v>3000</v>
      </c>
      <c r="G160" s="224"/>
      <c r="H160" s="41"/>
      <c r="I160" s="125"/>
      <c r="J160" s="198"/>
      <c r="K160" s="190"/>
    </row>
    <row r="161" spans="1:11" customFormat="1" x14ac:dyDescent="0.25">
      <c r="B161" s="349"/>
      <c r="C161" s="41"/>
      <c r="D161" s="41" t="s">
        <v>165</v>
      </c>
      <c r="E161" s="41"/>
      <c r="F161" s="224">
        <v>2700</v>
      </c>
      <c r="G161" s="224"/>
      <c r="H161" s="41"/>
      <c r="I161" s="125"/>
      <c r="J161" s="198"/>
      <c r="K161" s="190"/>
    </row>
    <row r="162" spans="1:11" customFormat="1" x14ac:dyDescent="0.25">
      <c r="B162" s="349"/>
      <c r="C162" s="41"/>
      <c r="D162" s="41" t="s">
        <v>166</v>
      </c>
      <c r="E162" s="41"/>
      <c r="F162" s="224">
        <v>684.85</v>
      </c>
      <c r="G162" s="224"/>
      <c r="H162" s="41"/>
      <c r="I162" s="125"/>
      <c r="J162" s="198"/>
      <c r="K162" s="190"/>
    </row>
    <row r="163" spans="1:11" customFormat="1" x14ac:dyDescent="0.25">
      <c r="B163" s="349"/>
      <c r="C163" s="41"/>
      <c r="D163" s="41" t="s">
        <v>167</v>
      </c>
      <c r="E163" s="41"/>
      <c r="F163" s="224">
        <v>1190.23</v>
      </c>
      <c r="G163" s="224"/>
      <c r="H163" s="41"/>
      <c r="I163" s="125"/>
      <c r="J163" s="198"/>
      <c r="K163" s="190"/>
    </row>
    <row r="164" spans="1:11" customFormat="1" x14ac:dyDescent="0.25">
      <c r="B164" s="349"/>
      <c r="C164" s="41"/>
      <c r="D164" s="41" t="s">
        <v>168</v>
      </c>
      <c r="E164" s="41"/>
      <c r="F164" s="224">
        <v>791.71</v>
      </c>
      <c r="G164" s="224"/>
      <c r="H164" s="41"/>
      <c r="I164" s="125"/>
      <c r="J164" s="198"/>
      <c r="K164" s="190"/>
    </row>
    <row r="165" spans="1:11" customFormat="1" x14ac:dyDescent="0.25">
      <c r="B165" s="349"/>
      <c r="C165" s="41"/>
      <c r="D165" s="41" t="s">
        <v>169</v>
      </c>
      <c r="E165" s="41"/>
      <c r="F165" s="224">
        <v>884.92</v>
      </c>
      <c r="G165" s="224"/>
      <c r="H165" s="41"/>
      <c r="I165" s="125"/>
      <c r="J165" s="198"/>
      <c r="K165" s="190"/>
    </row>
    <row r="166" spans="1:11" customFormat="1" x14ac:dyDescent="0.25">
      <c r="B166" s="349"/>
      <c r="C166" s="41"/>
      <c r="D166" s="41" t="s">
        <v>170</v>
      </c>
      <c r="E166" s="41"/>
      <c r="F166" s="224">
        <v>1685.79</v>
      </c>
      <c r="G166" s="224"/>
      <c r="H166" s="41"/>
      <c r="I166" s="125"/>
      <c r="J166" s="198"/>
      <c r="K166" s="190"/>
    </row>
    <row r="167" spans="1:11" customFormat="1" x14ac:dyDescent="0.25">
      <c r="B167" s="349"/>
      <c r="C167" s="41"/>
      <c r="D167" s="41" t="s">
        <v>171</v>
      </c>
      <c r="E167" s="41"/>
      <c r="F167" s="224">
        <v>1021.57</v>
      </c>
      <c r="G167" s="224"/>
      <c r="H167" s="41"/>
      <c r="I167" s="125"/>
      <c r="J167" s="198"/>
      <c r="K167" s="190"/>
    </row>
    <row r="168" spans="1:11" customFormat="1" x14ac:dyDescent="0.25">
      <c r="B168" s="349"/>
      <c r="C168" s="41"/>
      <c r="D168" s="41" t="s">
        <v>172</v>
      </c>
      <c r="E168" s="41"/>
      <c r="F168" s="224">
        <v>567</v>
      </c>
      <c r="G168" s="224"/>
      <c r="H168" s="41"/>
      <c r="I168" s="125"/>
      <c r="J168" s="198"/>
      <c r="K168" s="190"/>
    </row>
    <row r="169" spans="1:11" customFormat="1" x14ac:dyDescent="0.25">
      <c r="B169" s="349"/>
      <c r="C169" s="41"/>
      <c r="D169" s="41" t="s">
        <v>173</v>
      </c>
      <c r="E169" s="41"/>
      <c r="F169" s="224">
        <v>832.87</v>
      </c>
      <c r="G169" s="224"/>
      <c r="H169" s="41"/>
      <c r="I169" s="125"/>
      <c r="J169" s="198"/>
      <c r="K169" s="190"/>
    </row>
    <row r="170" spans="1:11" customFormat="1" x14ac:dyDescent="0.25">
      <c r="B170" s="349"/>
      <c r="C170" s="41"/>
      <c r="D170" s="41" t="s">
        <v>174</v>
      </c>
      <c r="E170" s="41"/>
      <c r="F170" s="224">
        <v>590</v>
      </c>
      <c r="G170" s="224"/>
      <c r="H170" s="41"/>
      <c r="I170" s="125"/>
      <c r="J170" s="198"/>
      <c r="K170" s="190"/>
    </row>
    <row r="171" spans="1:11" x14ac:dyDescent="0.25">
      <c r="A171" s="217">
        <v>2</v>
      </c>
      <c r="B171" s="348">
        <v>19</v>
      </c>
      <c r="C171" s="145" t="s">
        <v>175</v>
      </c>
      <c r="D171" s="42" t="s">
        <v>9</v>
      </c>
      <c r="E171" s="77">
        <v>22030</v>
      </c>
      <c r="F171" s="236">
        <v>19957</v>
      </c>
      <c r="G171" s="236">
        <v>19957</v>
      </c>
      <c r="H171" s="151">
        <f>F171-E171</f>
        <v>-2073</v>
      </c>
      <c r="I171" s="152">
        <f>H171/E171</f>
        <v>-9.4098955969132994E-2</v>
      </c>
      <c r="J171" s="194">
        <f>F171/F684</f>
        <v>1.8084975861672705E-2</v>
      </c>
      <c r="K171" s="188">
        <v>13536.29</v>
      </c>
    </row>
    <row r="172" spans="1:11" x14ac:dyDescent="0.25">
      <c r="C172" s="41"/>
      <c r="D172" s="41" t="s">
        <v>176</v>
      </c>
      <c r="E172" s="40"/>
      <c r="F172" s="224">
        <v>11700</v>
      </c>
      <c r="G172" s="224"/>
      <c r="H172" s="75"/>
      <c r="I172" s="117"/>
      <c r="J172" s="193"/>
      <c r="K172" s="180"/>
    </row>
    <row r="173" spans="1:11" x14ac:dyDescent="0.25">
      <c r="C173" s="41"/>
      <c r="D173" s="41" t="s">
        <v>177</v>
      </c>
      <c r="E173" s="40"/>
      <c r="F173" s="224">
        <v>900</v>
      </c>
      <c r="G173" s="224"/>
      <c r="H173" s="75"/>
      <c r="I173" s="117"/>
      <c r="J173" s="193"/>
      <c r="K173" s="180"/>
    </row>
    <row r="174" spans="1:11" x14ac:dyDescent="0.25">
      <c r="C174" s="41"/>
      <c r="D174" s="41" t="s">
        <v>178</v>
      </c>
      <c r="E174" s="40"/>
      <c r="F174" s="224">
        <v>1200</v>
      </c>
      <c r="G174" s="224"/>
      <c r="H174" s="75"/>
      <c r="I174" s="117"/>
      <c r="J174" s="193"/>
      <c r="K174" s="180"/>
    </row>
    <row r="175" spans="1:11" x14ac:dyDescent="0.25">
      <c r="C175" s="41"/>
      <c r="D175" s="41" t="s">
        <v>179</v>
      </c>
      <c r="E175" s="40"/>
      <c r="F175" s="224">
        <v>300</v>
      </c>
      <c r="G175" s="224"/>
      <c r="H175" s="75"/>
      <c r="I175" s="117"/>
      <c r="J175" s="193"/>
      <c r="K175" s="180"/>
    </row>
    <row r="176" spans="1:11" x14ac:dyDescent="0.25">
      <c r="C176" s="41"/>
      <c r="D176" s="41" t="s">
        <v>180</v>
      </c>
      <c r="E176" s="40"/>
      <c r="F176" s="224">
        <v>100</v>
      </c>
      <c r="G176" s="224"/>
      <c r="H176" s="75"/>
      <c r="I176" s="117"/>
      <c r="J176" s="193"/>
      <c r="K176" s="180"/>
    </row>
    <row r="177" spans="1:11" x14ac:dyDescent="0.25">
      <c r="C177" s="41"/>
      <c r="D177" s="41" t="s">
        <v>181</v>
      </c>
      <c r="E177" s="40"/>
      <c r="F177" s="224">
        <v>2210</v>
      </c>
      <c r="G177" s="224"/>
      <c r="H177" s="75"/>
      <c r="I177" s="117"/>
      <c r="J177" s="193"/>
      <c r="K177" s="180"/>
    </row>
    <row r="178" spans="1:11" x14ac:dyDescent="0.25">
      <c r="C178" s="41"/>
      <c r="D178" s="41" t="s">
        <v>182</v>
      </c>
      <c r="E178" s="40"/>
      <c r="F178" s="224">
        <v>4500</v>
      </c>
      <c r="G178" s="224"/>
      <c r="H178" s="75"/>
      <c r="I178" s="117"/>
      <c r="J178" s="193"/>
      <c r="K178" s="180"/>
    </row>
    <row r="179" spans="1:11" x14ac:dyDescent="0.25">
      <c r="C179" s="41"/>
      <c r="D179" s="41" t="s">
        <v>183</v>
      </c>
      <c r="E179" s="40"/>
      <c r="F179" s="224">
        <v>5100</v>
      </c>
      <c r="G179" s="224"/>
      <c r="H179" s="75"/>
      <c r="I179" s="117"/>
      <c r="J179" s="193"/>
      <c r="K179" s="180"/>
    </row>
    <row r="180" spans="1:11" x14ac:dyDescent="0.25">
      <c r="C180" s="41"/>
      <c r="D180" s="41" t="s">
        <v>184</v>
      </c>
      <c r="E180" s="40"/>
      <c r="F180" s="224">
        <v>100</v>
      </c>
      <c r="G180" s="224"/>
      <c r="H180" s="75"/>
      <c r="I180" s="117"/>
      <c r="J180" s="193"/>
      <c r="K180" s="180"/>
    </row>
    <row r="181" spans="1:11" x14ac:dyDescent="0.25">
      <c r="C181" s="41"/>
      <c r="D181" s="41" t="s">
        <v>185</v>
      </c>
      <c r="E181" s="40"/>
      <c r="F181" s="224">
        <v>100</v>
      </c>
      <c r="G181" s="224"/>
      <c r="H181" s="75"/>
      <c r="I181" s="117"/>
      <c r="J181" s="193"/>
      <c r="K181" s="180"/>
    </row>
    <row r="182" spans="1:11" x14ac:dyDescent="0.25">
      <c r="A182" s="217">
        <v>3</v>
      </c>
      <c r="B182" s="348">
        <v>20</v>
      </c>
      <c r="C182" s="145" t="s">
        <v>186</v>
      </c>
      <c r="D182" s="78" t="s">
        <v>9</v>
      </c>
      <c r="E182" s="77">
        <v>13530</v>
      </c>
      <c r="F182" s="235">
        <v>10971</v>
      </c>
      <c r="G182" s="235">
        <v>10971</v>
      </c>
      <c r="H182" s="151">
        <f>F182-E182</f>
        <v>-2559</v>
      </c>
      <c r="I182" s="152">
        <f>H182/E182</f>
        <v>-0.18913525498891354</v>
      </c>
      <c r="J182" s="194">
        <f>F182/F684</f>
        <v>9.9418885693446524E-3</v>
      </c>
      <c r="K182" s="188">
        <v>8743.0300000000007</v>
      </c>
    </row>
    <row r="183" spans="1:11" x14ac:dyDescent="0.25">
      <c r="C183" s="41"/>
      <c r="D183" s="79" t="s">
        <v>187</v>
      </c>
      <c r="E183" s="40"/>
      <c r="F183" s="224">
        <v>14675</v>
      </c>
      <c r="G183" s="224"/>
      <c r="H183" s="75"/>
      <c r="I183" s="126"/>
      <c r="J183" s="193"/>
      <c r="K183" s="180"/>
    </row>
    <row r="184" spans="1:11" x14ac:dyDescent="0.25">
      <c r="C184" s="41"/>
      <c r="D184" s="79" t="s">
        <v>188</v>
      </c>
      <c r="E184" s="40"/>
      <c r="F184" s="224">
        <v>250</v>
      </c>
      <c r="G184" s="224"/>
      <c r="H184" s="75"/>
      <c r="I184" s="126"/>
      <c r="J184" s="193"/>
      <c r="K184" s="180"/>
    </row>
    <row r="185" spans="1:11" x14ac:dyDescent="0.25">
      <c r="C185" s="41"/>
      <c r="D185" s="79" t="s">
        <v>189</v>
      </c>
      <c r="E185" s="40"/>
      <c r="F185" s="237">
        <v>80</v>
      </c>
      <c r="H185" s="75"/>
      <c r="I185" s="126"/>
      <c r="J185" s="193"/>
      <c r="K185" s="180"/>
    </row>
    <row r="186" spans="1:11" x14ac:dyDescent="0.25">
      <c r="C186" s="41"/>
      <c r="D186" s="79" t="s">
        <v>190</v>
      </c>
      <c r="E186" s="40"/>
      <c r="F186" s="224">
        <v>195</v>
      </c>
      <c r="G186" s="224"/>
      <c r="H186" s="75"/>
      <c r="I186" s="126"/>
      <c r="J186" s="193"/>
      <c r="K186" s="180"/>
    </row>
    <row r="187" spans="1:11" x14ac:dyDescent="0.25">
      <c r="C187" s="41"/>
      <c r="D187" s="79" t="s">
        <v>191</v>
      </c>
      <c r="E187" s="40"/>
      <c r="F187" s="224">
        <v>195</v>
      </c>
      <c r="G187" s="224"/>
      <c r="H187" s="75"/>
      <c r="I187" s="126"/>
      <c r="J187" s="193"/>
      <c r="K187" s="180"/>
    </row>
    <row r="188" spans="1:11" x14ac:dyDescent="0.25">
      <c r="C188" s="41"/>
      <c r="D188" s="79" t="s">
        <v>192</v>
      </c>
      <c r="E188" s="40"/>
      <c r="F188" s="224">
        <v>195</v>
      </c>
      <c r="G188" s="224"/>
      <c r="H188" s="75"/>
      <c r="I188" s="126"/>
      <c r="J188" s="193"/>
      <c r="K188" s="180"/>
    </row>
    <row r="189" spans="1:11" x14ac:dyDescent="0.25">
      <c r="C189" s="41"/>
      <c r="D189" s="79" t="s">
        <v>193</v>
      </c>
      <c r="E189" s="40"/>
      <c r="F189" s="224">
        <v>195</v>
      </c>
      <c r="G189" s="224"/>
      <c r="H189" s="75"/>
      <c r="I189" s="126"/>
      <c r="J189" s="193"/>
      <c r="K189" s="180"/>
    </row>
    <row r="190" spans="1:11" x14ac:dyDescent="0.25">
      <c r="C190" s="41"/>
      <c r="D190" s="79" t="s">
        <v>194</v>
      </c>
      <c r="E190" s="40"/>
      <c r="F190" s="224">
        <v>325</v>
      </c>
      <c r="G190" s="224"/>
      <c r="H190" s="75"/>
      <c r="I190" s="126"/>
      <c r="J190" s="193"/>
      <c r="K190" s="180"/>
    </row>
    <row r="191" spans="1:11" x14ac:dyDescent="0.25">
      <c r="C191" s="41"/>
      <c r="D191" s="79" t="s">
        <v>195</v>
      </c>
      <c r="E191" s="40"/>
      <c r="F191" s="224">
        <v>325</v>
      </c>
      <c r="G191" s="224"/>
      <c r="H191" s="75"/>
      <c r="I191" s="126"/>
      <c r="J191" s="193"/>
      <c r="K191" s="180"/>
    </row>
    <row r="192" spans="1:11" x14ac:dyDescent="0.25">
      <c r="C192" s="41"/>
      <c r="D192" s="34" t="s">
        <v>196</v>
      </c>
      <c r="E192" s="40"/>
      <c r="F192" s="224">
        <v>400</v>
      </c>
      <c r="G192" s="224"/>
      <c r="H192" s="75"/>
      <c r="I192" s="117"/>
      <c r="J192" s="193"/>
      <c r="K192" s="180"/>
    </row>
    <row r="193" spans="1:11" x14ac:dyDescent="0.25">
      <c r="C193" s="41"/>
      <c r="D193" s="79" t="s">
        <v>197</v>
      </c>
      <c r="E193" s="40"/>
      <c r="F193" s="224">
        <v>3000</v>
      </c>
      <c r="G193" s="224"/>
      <c r="H193" s="75"/>
      <c r="I193" s="117"/>
      <c r="J193" s="193"/>
      <c r="K193" s="180"/>
    </row>
    <row r="194" spans="1:11" x14ac:dyDescent="0.25">
      <c r="A194" s="217">
        <v>4</v>
      </c>
      <c r="B194" s="348">
        <v>21</v>
      </c>
      <c r="C194" s="145" t="s">
        <v>198</v>
      </c>
      <c r="D194" s="78" t="s">
        <v>9</v>
      </c>
      <c r="E194" s="77">
        <v>19250</v>
      </c>
      <c r="F194" s="238">
        <v>13000</v>
      </c>
      <c r="G194" s="238">
        <v>13000</v>
      </c>
      <c r="H194" s="38">
        <f>F194-E194</f>
        <v>-6250</v>
      </c>
      <c r="I194" s="124">
        <f>H194/E194</f>
        <v>-0.32467532467532467</v>
      </c>
      <c r="J194" s="194">
        <f>F194/F684</f>
        <v>1.1780562519504193E-2</v>
      </c>
      <c r="K194" s="188">
        <v>13166.64</v>
      </c>
    </row>
    <row r="195" spans="1:11" x14ac:dyDescent="0.25">
      <c r="C195" s="41"/>
      <c r="D195" s="41" t="s">
        <v>199</v>
      </c>
      <c r="E195" s="40"/>
      <c r="F195" s="224">
        <v>9450</v>
      </c>
      <c r="G195" s="224"/>
      <c r="H195" s="75"/>
      <c r="I195" s="117"/>
      <c r="J195" s="193"/>
      <c r="K195" s="180"/>
    </row>
    <row r="196" spans="1:11" x14ac:dyDescent="0.25">
      <c r="C196" s="41"/>
      <c r="D196" s="41" t="s">
        <v>200</v>
      </c>
      <c r="E196" s="40"/>
      <c r="F196" s="224">
        <v>350</v>
      </c>
      <c r="G196" s="224"/>
      <c r="H196" s="75"/>
      <c r="I196" s="117"/>
      <c r="J196" s="193"/>
      <c r="K196" s="180"/>
    </row>
    <row r="197" spans="1:11" x14ac:dyDescent="0.25">
      <c r="C197" s="41"/>
      <c r="D197" s="41" t="s">
        <v>201</v>
      </c>
      <c r="E197" s="40" t="s">
        <v>202</v>
      </c>
      <c r="F197" s="224">
        <v>9450</v>
      </c>
      <c r="G197" s="224"/>
      <c r="H197" s="75"/>
      <c r="I197" s="117"/>
      <c r="J197" s="193"/>
      <c r="K197" s="180"/>
    </row>
    <row r="198" spans="1:11" x14ac:dyDescent="0.25">
      <c r="A198" s="217">
        <v>5</v>
      </c>
      <c r="B198" s="348">
        <v>22</v>
      </c>
      <c r="C198" s="145" t="s">
        <v>203</v>
      </c>
      <c r="D198" s="78" t="s">
        <v>9</v>
      </c>
      <c r="E198" s="38">
        <v>12960</v>
      </c>
      <c r="F198" s="228">
        <v>5014</v>
      </c>
      <c r="G198" s="228">
        <v>5014</v>
      </c>
      <c r="H198" s="148">
        <f>F198-E198</f>
        <v>-7946</v>
      </c>
      <c r="I198" s="149">
        <f>H198/E198</f>
        <v>-0.61311728395061726</v>
      </c>
      <c r="J198" s="194">
        <f>F198/F684</f>
        <v>4.5436723440610786E-3</v>
      </c>
      <c r="K198" s="188">
        <v>4055.92</v>
      </c>
    </row>
    <row r="199" spans="1:11" x14ac:dyDescent="0.25">
      <c r="C199" s="41"/>
      <c r="D199" s="41" t="s">
        <v>204</v>
      </c>
      <c r="E199" s="40"/>
      <c r="F199" s="261">
        <v>750</v>
      </c>
      <c r="G199" s="261"/>
      <c r="H199" s="75"/>
      <c r="I199" s="117"/>
      <c r="J199" s="193"/>
      <c r="K199" s="180"/>
    </row>
    <row r="200" spans="1:11" x14ac:dyDescent="0.25">
      <c r="C200" s="41"/>
      <c r="D200" s="41" t="s">
        <v>205</v>
      </c>
      <c r="E200" s="40"/>
      <c r="F200" s="224">
        <v>1250</v>
      </c>
      <c r="G200" s="224"/>
      <c r="H200" s="75"/>
      <c r="I200" s="117"/>
      <c r="J200" s="193"/>
      <c r="K200" s="180"/>
    </row>
    <row r="201" spans="1:11" x14ac:dyDescent="0.25">
      <c r="C201" s="41"/>
      <c r="D201" s="41" t="s">
        <v>206</v>
      </c>
      <c r="E201" s="40"/>
      <c r="F201" s="224">
        <v>360</v>
      </c>
      <c r="G201" s="224"/>
      <c r="H201" s="75"/>
      <c r="I201" s="117"/>
      <c r="J201" s="193"/>
      <c r="K201" s="180"/>
    </row>
    <row r="202" spans="1:11" x14ac:dyDescent="0.25">
      <c r="C202" s="41"/>
      <c r="D202" s="41" t="s">
        <v>207</v>
      </c>
      <c r="E202" s="40"/>
      <c r="F202" s="224">
        <v>360</v>
      </c>
      <c r="G202" s="224"/>
      <c r="H202" s="75"/>
      <c r="I202" s="117"/>
      <c r="J202" s="193"/>
      <c r="K202" s="180"/>
    </row>
    <row r="203" spans="1:11" x14ac:dyDescent="0.25">
      <c r="C203" s="41"/>
      <c r="D203" s="41" t="s">
        <v>208</v>
      </c>
      <c r="E203" s="40"/>
      <c r="F203" s="224">
        <v>725</v>
      </c>
      <c r="G203" s="224"/>
      <c r="H203" s="75"/>
      <c r="I203" s="117"/>
      <c r="J203" s="193"/>
      <c r="K203" s="180"/>
    </row>
    <row r="204" spans="1:11" x14ac:dyDescent="0.25">
      <c r="C204" s="41"/>
      <c r="D204" s="41" t="s">
        <v>209</v>
      </c>
      <c r="E204" s="40"/>
      <c r="F204" s="224">
        <v>8600</v>
      </c>
      <c r="G204" s="224"/>
      <c r="H204" s="75"/>
      <c r="I204" s="117"/>
      <c r="J204" s="193"/>
      <c r="K204" s="180"/>
    </row>
    <row r="205" spans="1:11" x14ac:dyDescent="0.25">
      <c r="C205" s="41"/>
      <c r="D205" s="41" t="s">
        <v>210</v>
      </c>
      <c r="E205" s="40"/>
      <c r="F205" s="224">
        <v>710</v>
      </c>
      <c r="G205" s="224"/>
      <c r="H205" s="75"/>
      <c r="I205" s="117"/>
      <c r="J205" s="193"/>
      <c r="K205" s="180"/>
    </row>
    <row r="206" spans="1:11" x14ac:dyDescent="0.25">
      <c r="C206" s="41"/>
      <c r="D206" s="41" t="s">
        <v>211</v>
      </c>
      <c r="E206" s="40"/>
      <c r="F206" s="224">
        <v>400</v>
      </c>
      <c r="G206" s="224"/>
      <c r="H206" s="75"/>
      <c r="I206" s="117"/>
      <c r="J206" s="193"/>
      <c r="K206" s="180"/>
    </row>
    <row r="207" spans="1:11" x14ac:dyDescent="0.25">
      <c r="C207" s="41"/>
      <c r="D207" s="41" t="s">
        <v>212</v>
      </c>
      <c r="E207" s="40"/>
      <c r="F207" s="224">
        <v>700</v>
      </c>
      <c r="G207" s="224"/>
      <c r="H207" s="75"/>
      <c r="I207" s="117"/>
      <c r="J207" s="193"/>
      <c r="K207" s="180"/>
    </row>
    <row r="208" spans="1:11" x14ac:dyDescent="0.25">
      <c r="C208" s="41"/>
      <c r="D208" s="41" t="s">
        <v>213</v>
      </c>
      <c r="E208" s="40"/>
      <c r="F208" s="261">
        <v>400</v>
      </c>
      <c r="G208" s="261"/>
      <c r="H208" s="75"/>
      <c r="I208" s="117"/>
      <c r="J208" s="193"/>
      <c r="K208" s="180"/>
    </row>
    <row r="209" spans="1:11" x14ac:dyDescent="0.25">
      <c r="C209" s="41"/>
      <c r="D209" s="41" t="s">
        <v>214</v>
      </c>
      <c r="E209" s="40"/>
      <c r="F209" s="261">
        <v>170</v>
      </c>
      <c r="G209" s="261"/>
      <c r="H209" s="75"/>
      <c r="I209" s="117"/>
      <c r="J209" s="193"/>
      <c r="K209" s="180"/>
    </row>
    <row r="210" spans="1:11" x14ac:dyDescent="0.25">
      <c r="C210" s="41"/>
      <c r="D210" s="146" t="s">
        <v>215</v>
      </c>
      <c r="E210" s="40"/>
      <c r="F210" s="224">
        <v>1600</v>
      </c>
      <c r="G210" s="224"/>
      <c r="H210" s="75"/>
      <c r="I210" s="117"/>
      <c r="J210" s="193"/>
      <c r="K210" s="180"/>
    </row>
    <row r="211" spans="1:11" x14ac:dyDescent="0.25">
      <c r="A211" s="217">
        <v>1</v>
      </c>
      <c r="B211" s="348">
        <v>23</v>
      </c>
      <c r="C211" s="145" t="s">
        <v>216</v>
      </c>
      <c r="D211" s="173" t="s">
        <v>52</v>
      </c>
      <c r="E211" s="97">
        <v>0</v>
      </c>
      <c r="F211" s="229">
        <v>1846</v>
      </c>
      <c r="G211" s="229">
        <v>1846</v>
      </c>
      <c r="H211" s="175" t="e">
        <f>F211/E211</f>
        <v>#DIV/0!</v>
      </c>
      <c r="I211" s="174" t="e">
        <f>H211/E211</f>
        <v>#DIV/0!</v>
      </c>
      <c r="J211" s="196">
        <f>F211/F684</f>
        <v>1.6728398777695953E-3</v>
      </c>
      <c r="K211" s="181"/>
    </row>
    <row r="212" spans="1:11" x14ac:dyDescent="0.25">
      <c r="C212" s="41"/>
      <c r="D212" s="172" t="s">
        <v>217</v>
      </c>
      <c r="E212" s="40"/>
      <c r="F212" s="224">
        <v>180</v>
      </c>
      <c r="G212" s="224"/>
      <c r="H212" s="75"/>
      <c r="I212" s="117"/>
      <c r="J212" s="193"/>
      <c r="K212" s="180"/>
    </row>
    <row r="213" spans="1:11" x14ac:dyDescent="0.25">
      <c r="C213" s="41"/>
      <c r="D213" s="172" t="s">
        <v>218</v>
      </c>
      <c r="E213" s="40"/>
      <c r="F213" s="224">
        <v>180</v>
      </c>
      <c r="G213" s="224"/>
      <c r="H213" s="75"/>
      <c r="I213" s="117"/>
      <c r="J213" s="193"/>
      <c r="K213" s="180"/>
    </row>
    <row r="214" spans="1:11" x14ac:dyDescent="0.25">
      <c r="C214" s="41"/>
      <c r="D214" s="172" t="s">
        <v>219</v>
      </c>
      <c r="E214" s="40"/>
      <c r="F214" s="224">
        <v>800</v>
      </c>
      <c r="G214" s="224"/>
      <c r="H214" s="75"/>
      <c r="I214" s="117"/>
      <c r="J214" s="193"/>
      <c r="K214" s="180"/>
    </row>
    <row r="215" spans="1:11" x14ac:dyDescent="0.25">
      <c r="C215" s="41"/>
      <c r="D215" s="172" t="s">
        <v>220</v>
      </c>
      <c r="E215" s="40"/>
      <c r="F215" s="224">
        <v>50</v>
      </c>
      <c r="G215" s="224"/>
      <c r="H215" s="75"/>
      <c r="I215" s="117"/>
      <c r="J215" s="193"/>
      <c r="K215" s="180"/>
    </row>
    <row r="216" spans="1:11" x14ac:dyDescent="0.25">
      <c r="A216" s="217">
        <v>2</v>
      </c>
      <c r="B216" s="348">
        <v>24</v>
      </c>
      <c r="C216" s="145" t="s">
        <v>221</v>
      </c>
      <c r="D216" s="42" t="s">
        <v>9</v>
      </c>
      <c r="E216" s="38">
        <v>17900</v>
      </c>
      <c r="F216" s="228">
        <v>7250</v>
      </c>
      <c r="G216" s="228">
        <v>7250</v>
      </c>
      <c r="H216" s="151">
        <f>SUM(F216-E216)</f>
        <v>-10650</v>
      </c>
      <c r="I216" s="150">
        <f>H216/E216</f>
        <v>-0.5949720670391061</v>
      </c>
      <c r="J216" s="194">
        <f>F216/F684</f>
        <v>6.5699290974157998E-3</v>
      </c>
      <c r="K216" s="188">
        <v>4198.54</v>
      </c>
    </row>
    <row r="217" spans="1:11" x14ac:dyDescent="0.25">
      <c r="C217" s="41"/>
      <c r="D217" s="41" t="s">
        <v>222</v>
      </c>
      <c r="E217" s="35"/>
      <c r="F217" s="224">
        <v>4800</v>
      </c>
      <c r="G217" s="224"/>
      <c r="H217" s="75"/>
      <c r="I217" s="121"/>
      <c r="J217" s="193"/>
      <c r="K217" s="180"/>
    </row>
    <row r="218" spans="1:11" x14ac:dyDescent="0.25">
      <c r="C218" s="41"/>
      <c r="D218" s="41" t="s">
        <v>223</v>
      </c>
      <c r="E218" s="35"/>
      <c r="F218" s="224">
        <v>4800</v>
      </c>
      <c r="G218" s="224"/>
      <c r="H218" s="75"/>
      <c r="I218" s="121"/>
      <c r="J218" s="193"/>
      <c r="K218" s="180"/>
    </row>
    <row r="219" spans="1:11" x14ac:dyDescent="0.25">
      <c r="C219" s="41"/>
      <c r="D219" s="41" t="s">
        <v>224</v>
      </c>
      <c r="E219" s="35"/>
      <c r="F219" s="224">
        <v>4700</v>
      </c>
      <c r="G219" s="224"/>
      <c r="H219" s="75"/>
      <c r="I219" s="121"/>
      <c r="J219" s="193"/>
      <c r="K219" s="180"/>
    </row>
    <row r="220" spans="1:11" x14ac:dyDescent="0.25">
      <c r="C220" s="41"/>
      <c r="D220" s="41" t="s">
        <v>225</v>
      </c>
      <c r="E220" s="35"/>
      <c r="F220" s="224">
        <v>450</v>
      </c>
      <c r="G220" s="224"/>
      <c r="H220" s="75"/>
      <c r="I220" s="121"/>
      <c r="J220" s="193"/>
      <c r="K220" s="180"/>
    </row>
    <row r="221" spans="1:11" x14ac:dyDescent="0.25">
      <c r="C221" s="41"/>
      <c r="D221" s="41" t="s">
        <v>226</v>
      </c>
      <c r="E221" s="35"/>
      <c r="F221" s="224">
        <v>450</v>
      </c>
      <c r="G221" s="224"/>
      <c r="H221" s="75"/>
      <c r="I221" s="121"/>
      <c r="J221" s="193"/>
      <c r="K221" s="180"/>
    </row>
    <row r="222" spans="1:11" x14ac:dyDescent="0.25">
      <c r="C222" s="41"/>
      <c r="D222" s="41" t="s">
        <v>227</v>
      </c>
      <c r="E222" s="35"/>
      <c r="F222" s="224">
        <v>450</v>
      </c>
      <c r="G222" s="224"/>
      <c r="H222" s="75"/>
      <c r="I222" s="121"/>
      <c r="J222" s="193"/>
      <c r="K222" s="180"/>
    </row>
    <row r="223" spans="1:11" x14ac:dyDescent="0.25">
      <c r="C223" s="41"/>
      <c r="D223" s="41" t="s">
        <v>228</v>
      </c>
      <c r="E223" s="35"/>
      <c r="F223" s="224">
        <v>300</v>
      </c>
      <c r="G223" s="224"/>
      <c r="H223" s="75"/>
      <c r="I223" s="121"/>
      <c r="J223" s="193"/>
      <c r="K223" s="180"/>
    </row>
    <row r="224" spans="1:11" x14ac:dyDescent="0.25">
      <c r="C224" s="41"/>
      <c r="D224" s="41" t="s">
        <v>229</v>
      </c>
      <c r="E224" s="35"/>
      <c r="F224" s="224">
        <v>750</v>
      </c>
      <c r="G224" s="224"/>
      <c r="H224" s="75"/>
      <c r="I224" s="121"/>
      <c r="J224" s="193"/>
      <c r="K224" s="180"/>
    </row>
    <row r="225" spans="1:11" x14ac:dyDescent="0.25">
      <c r="C225" s="41"/>
      <c r="D225" s="41" t="s">
        <v>230</v>
      </c>
      <c r="E225" s="35"/>
      <c r="F225" s="224">
        <v>550</v>
      </c>
      <c r="G225" s="224"/>
      <c r="H225" s="75"/>
      <c r="I225" s="121"/>
      <c r="J225" s="193"/>
      <c r="K225" s="180"/>
    </row>
    <row r="226" spans="1:11" x14ac:dyDescent="0.25">
      <c r="C226" s="41"/>
      <c r="D226" s="41" t="s">
        <v>231</v>
      </c>
      <c r="E226" s="40"/>
      <c r="F226" s="224">
        <v>750</v>
      </c>
      <c r="G226" s="224"/>
      <c r="H226" s="75"/>
      <c r="I226" s="117"/>
      <c r="J226" s="193"/>
      <c r="K226" s="180"/>
    </row>
    <row r="227" spans="1:11" x14ac:dyDescent="0.25">
      <c r="C227" s="41"/>
      <c r="D227" s="41" t="s">
        <v>232</v>
      </c>
      <c r="E227" s="40"/>
      <c r="F227" s="224">
        <v>750</v>
      </c>
      <c r="G227" s="224"/>
      <c r="H227" s="75"/>
      <c r="I227" s="117"/>
      <c r="J227" s="193"/>
      <c r="K227" s="180"/>
    </row>
    <row r="228" spans="1:11" x14ac:dyDescent="0.25">
      <c r="C228" s="41"/>
      <c r="D228" s="94" t="s">
        <v>233</v>
      </c>
      <c r="E228" s="40"/>
      <c r="F228" s="230">
        <v>5675</v>
      </c>
      <c r="G228" s="230"/>
      <c r="H228" s="75"/>
      <c r="I228" s="117"/>
      <c r="J228" s="193"/>
      <c r="K228" s="180"/>
    </row>
    <row r="229" spans="1:11" x14ac:dyDescent="0.25">
      <c r="C229" s="41"/>
      <c r="D229" s="94" t="s">
        <v>234</v>
      </c>
      <c r="E229" s="40"/>
      <c r="F229" s="230">
        <v>5250</v>
      </c>
      <c r="G229" s="230"/>
      <c r="H229" s="75"/>
      <c r="I229" s="117"/>
      <c r="J229" s="193"/>
      <c r="K229" s="180"/>
    </row>
    <row r="230" spans="1:11" x14ac:dyDescent="0.25">
      <c r="A230" s="217">
        <v>3</v>
      </c>
      <c r="B230" s="348">
        <v>25</v>
      </c>
      <c r="C230" s="145" t="s">
        <v>235</v>
      </c>
      <c r="D230" s="78" t="s">
        <v>9</v>
      </c>
      <c r="E230" s="77">
        <v>14000</v>
      </c>
      <c r="F230" s="235">
        <v>7463</v>
      </c>
      <c r="G230" s="235">
        <v>7463</v>
      </c>
      <c r="H230" s="148">
        <f>F230-E230</f>
        <v>-6537</v>
      </c>
      <c r="I230" s="153">
        <f>H230/E230</f>
        <v>-0.46692857142857142</v>
      </c>
      <c r="J230" s="194">
        <f>F230/F684</f>
        <v>6.762949083312291E-3</v>
      </c>
      <c r="K230" s="188">
        <v>4905.76</v>
      </c>
    </row>
    <row r="231" spans="1:11" x14ac:dyDescent="0.25">
      <c r="C231" s="41"/>
      <c r="D231" s="41" t="s">
        <v>236</v>
      </c>
      <c r="E231" s="40"/>
      <c r="F231" s="224">
        <v>10850</v>
      </c>
      <c r="G231" s="224"/>
      <c r="H231" s="75"/>
      <c r="I231" s="117"/>
      <c r="J231" s="193"/>
      <c r="K231" s="180"/>
    </row>
    <row r="232" spans="1:11" x14ac:dyDescent="0.25">
      <c r="C232" s="41"/>
      <c r="D232" s="41" t="s">
        <v>237</v>
      </c>
      <c r="E232" s="40"/>
      <c r="F232" s="224">
        <v>12400</v>
      </c>
      <c r="G232" s="224"/>
      <c r="H232" s="75"/>
      <c r="I232" s="117"/>
      <c r="J232" s="193"/>
      <c r="K232" s="180"/>
    </row>
    <row r="233" spans="1:11" x14ac:dyDescent="0.25">
      <c r="C233" s="41"/>
      <c r="D233" s="41" t="s">
        <v>238</v>
      </c>
      <c r="E233" s="40"/>
      <c r="F233" s="224">
        <v>11050</v>
      </c>
      <c r="G233" s="224"/>
      <c r="H233" s="75"/>
      <c r="I233" s="117"/>
      <c r="J233" s="193"/>
      <c r="K233" s="180"/>
    </row>
    <row r="234" spans="1:11" x14ac:dyDescent="0.25">
      <c r="C234" s="41"/>
      <c r="D234" s="41" t="s">
        <v>239</v>
      </c>
      <c r="E234" s="40"/>
      <c r="F234" s="224">
        <v>4000</v>
      </c>
      <c r="G234" s="224"/>
      <c r="H234" s="75"/>
      <c r="I234" s="117"/>
      <c r="J234" s="193"/>
      <c r="K234" s="180"/>
    </row>
    <row r="235" spans="1:11" x14ac:dyDescent="0.25">
      <c r="A235" s="217">
        <v>4</v>
      </c>
      <c r="B235" s="348">
        <v>26</v>
      </c>
      <c r="C235" s="145" t="s">
        <v>240</v>
      </c>
      <c r="D235" s="78" t="s">
        <v>9</v>
      </c>
      <c r="E235" s="38">
        <v>243500</v>
      </c>
      <c r="F235" s="228">
        <v>202809</v>
      </c>
      <c r="G235" s="228">
        <v>202809</v>
      </c>
      <c r="H235" s="151" t="s">
        <v>241</v>
      </c>
      <c r="I235" s="119" t="e">
        <f>H235/E235</f>
        <v>#VALUE!</v>
      </c>
      <c r="J235" s="194">
        <f>F235/F684</f>
        <v>0.18378493107831737</v>
      </c>
      <c r="K235" s="188">
        <v>165486.70000000001</v>
      </c>
    </row>
    <row r="236" spans="1:11" x14ac:dyDescent="0.25">
      <c r="C236" s="41"/>
      <c r="D236" s="41" t="s">
        <v>242</v>
      </c>
      <c r="E236" s="40"/>
      <c r="F236" s="224">
        <v>8300</v>
      </c>
      <c r="G236" s="224"/>
      <c r="H236" s="75"/>
      <c r="I236" s="117"/>
      <c r="J236" s="193"/>
      <c r="K236" s="180"/>
    </row>
    <row r="237" spans="1:11" x14ac:dyDescent="0.25">
      <c r="C237" s="41"/>
      <c r="D237" s="41" t="s">
        <v>243</v>
      </c>
      <c r="E237" s="40"/>
      <c r="F237" s="224">
        <v>32400</v>
      </c>
      <c r="G237" s="224"/>
      <c r="H237" s="75"/>
      <c r="I237" s="117"/>
      <c r="J237" s="193"/>
      <c r="K237" s="180"/>
    </row>
    <row r="238" spans="1:11" x14ac:dyDescent="0.25">
      <c r="C238" s="41"/>
      <c r="D238" s="41" t="s">
        <v>244</v>
      </c>
      <c r="E238" s="40"/>
      <c r="F238" s="261">
        <v>12000</v>
      </c>
      <c r="G238" s="261"/>
      <c r="H238" s="75"/>
      <c r="I238" s="117"/>
      <c r="J238" s="193"/>
      <c r="K238" s="180"/>
    </row>
    <row r="239" spans="1:11" x14ac:dyDescent="0.25">
      <c r="C239" s="41"/>
      <c r="D239" s="41" t="s">
        <v>245</v>
      </c>
      <c r="E239" s="40"/>
      <c r="F239" s="224">
        <v>22000</v>
      </c>
      <c r="G239" s="224"/>
      <c r="H239" s="75"/>
      <c r="I239" s="117"/>
      <c r="J239" s="193"/>
      <c r="K239" s="180"/>
    </row>
    <row r="240" spans="1:11" x14ac:dyDescent="0.25">
      <c r="C240" s="41"/>
      <c r="D240" s="41" t="s">
        <v>246</v>
      </c>
      <c r="E240" s="40"/>
      <c r="F240" s="224">
        <v>16000</v>
      </c>
      <c r="G240" s="224"/>
      <c r="H240" s="75"/>
      <c r="I240" s="117"/>
      <c r="J240" s="193"/>
      <c r="K240" s="180"/>
    </row>
    <row r="241" spans="1:11" x14ac:dyDescent="0.25">
      <c r="C241" s="41"/>
      <c r="D241" s="41" t="s">
        <v>247</v>
      </c>
      <c r="E241" s="40"/>
      <c r="F241" s="224">
        <v>12000</v>
      </c>
      <c r="G241" s="224"/>
      <c r="H241" s="75"/>
      <c r="I241" s="117"/>
      <c r="J241" s="193"/>
      <c r="K241" s="180"/>
    </row>
    <row r="242" spans="1:11" x14ac:dyDescent="0.25">
      <c r="C242" s="41"/>
      <c r="D242" s="41" t="s">
        <v>248</v>
      </c>
      <c r="E242" s="40"/>
      <c r="F242" s="224">
        <v>30000</v>
      </c>
      <c r="G242" s="224"/>
      <c r="H242" s="75"/>
      <c r="I242" s="117"/>
      <c r="J242" s="193"/>
      <c r="K242" s="180"/>
    </row>
    <row r="243" spans="1:11" x14ac:dyDescent="0.25">
      <c r="C243" s="41"/>
      <c r="D243" s="41" t="s">
        <v>249</v>
      </c>
      <c r="E243" s="40"/>
      <c r="F243" s="224">
        <v>41000</v>
      </c>
      <c r="G243" s="224"/>
      <c r="H243" s="75"/>
      <c r="I243" s="117"/>
      <c r="J243" s="193"/>
      <c r="K243" s="180"/>
    </row>
    <row r="244" spans="1:11" x14ac:dyDescent="0.25">
      <c r="C244" s="41"/>
      <c r="D244" s="41" t="s">
        <v>250</v>
      </c>
      <c r="E244" s="40"/>
      <c r="F244" s="239">
        <v>12000</v>
      </c>
      <c r="G244" s="239"/>
      <c r="H244" s="75"/>
      <c r="I244" s="117"/>
      <c r="J244" s="193"/>
      <c r="K244" s="180"/>
    </row>
    <row r="245" spans="1:11" x14ac:dyDescent="0.25">
      <c r="C245" s="41"/>
      <c r="D245" s="41" t="s">
        <v>251</v>
      </c>
      <c r="E245" s="92"/>
      <c r="F245" s="264">
        <v>8500</v>
      </c>
      <c r="G245" s="261"/>
      <c r="H245" s="142"/>
      <c r="I245" s="117"/>
      <c r="J245" s="193"/>
      <c r="K245" s="180"/>
    </row>
    <row r="246" spans="1:11" x14ac:dyDescent="0.25">
      <c r="C246" s="41"/>
      <c r="D246" s="41" t="s">
        <v>252</v>
      </c>
      <c r="E246" s="40"/>
      <c r="F246" s="261">
        <v>9500</v>
      </c>
      <c r="G246" s="261"/>
      <c r="H246" s="75"/>
      <c r="I246" s="117"/>
      <c r="J246" s="193"/>
      <c r="K246" s="180"/>
    </row>
    <row r="247" spans="1:11" x14ac:dyDescent="0.25">
      <c r="C247" s="41"/>
      <c r="D247" s="41" t="s">
        <v>253</v>
      </c>
      <c r="E247" s="40"/>
      <c r="F247" s="224">
        <v>35000</v>
      </c>
      <c r="G247" s="224"/>
      <c r="H247" s="75"/>
      <c r="I247" s="117"/>
      <c r="J247" s="193"/>
      <c r="K247" s="180"/>
    </row>
    <row r="248" spans="1:11" x14ac:dyDescent="0.25">
      <c r="C248" s="41"/>
      <c r="D248" s="41" t="s">
        <v>254</v>
      </c>
      <c r="E248" s="40"/>
      <c r="F248" s="224">
        <v>7700</v>
      </c>
      <c r="G248" s="224"/>
      <c r="H248" s="75"/>
      <c r="I248" s="117"/>
      <c r="J248" s="193"/>
      <c r="K248" s="180"/>
    </row>
    <row r="249" spans="1:11" x14ac:dyDescent="0.25">
      <c r="A249" s="217">
        <v>5</v>
      </c>
      <c r="B249" s="348">
        <v>27</v>
      </c>
      <c r="C249" s="145" t="s">
        <v>255</v>
      </c>
      <c r="D249" s="42" t="s">
        <v>9</v>
      </c>
      <c r="E249" s="38">
        <v>21250</v>
      </c>
      <c r="F249" s="240">
        <v>27406.75</v>
      </c>
      <c r="G249" s="240">
        <v>27406.75</v>
      </c>
      <c r="H249" s="151">
        <f>F249-E249</f>
        <v>6156.75</v>
      </c>
      <c r="I249" s="150">
        <f>H249/E249</f>
        <v>0.2897294117647059</v>
      </c>
      <c r="J249" s="194">
        <f>F249/F684</f>
        <v>2.4835917833186269E-2</v>
      </c>
      <c r="K249" s="188">
        <v>27406.75</v>
      </c>
    </row>
    <row r="250" spans="1:11" x14ac:dyDescent="0.25">
      <c r="C250" s="41"/>
      <c r="D250" s="41" t="s">
        <v>256</v>
      </c>
      <c r="E250" s="40"/>
      <c r="F250" s="224">
        <v>25000</v>
      </c>
      <c r="G250" s="224"/>
      <c r="H250" s="75"/>
      <c r="I250" s="117"/>
      <c r="J250" s="193"/>
      <c r="K250" s="180"/>
    </row>
    <row r="251" spans="1:11" x14ac:dyDescent="0.25">
      <c r="C251" s="41"/>
      <c r="D251" s="41" t="s">
        <v>257</v>
      </c>
      <c r="E251" s="40"/>
      <c r="F251" s="224">
        <v>7850</v>
      </c>
      <c r="G251" s="224"/>
      <c r="H251" s="75"/>
      <c r="I251" s="117"/>
      <c r="J251" s="193"/>
      <c r="K251" s="180"/>
    </row>
    <row r="252" spans="1:11" x14ac:dyDescent="0.25">
      <c r="C252" s="41"/>
      <c r="D252" s="41" t="s">
        <v>258</v>
      </c>
      <c r="E252" s="40"/>
      <c r="F252" s="224">
        <v>5150</v>
      </c>
      <c r="G252" s="224"/>
      <c r="H252" s="75"/>
      <c r="I252" s="117"/>
      <c r="J252" s="193"/>
      <c r="K252" s="180"/>
    </row>
    <row r="253" spans="1:11" x14ac:dyDescent="0.25">
      <c r="C253" s="41"/>
      <c r="D253" s="41" t="s">
        <v>259</v>
      </c>
      <c r="E253" s="40"/>
      <c r="F253" s="224">
        <v>1500</v>
      </c>
      <c r="G253" s="224"/>
      <c r="H253" s="75"/>
      <c r="I253" s="117"/>
      <c r="J253" s="193"/>
      <c r="K253" s="180"/>
    </row>
    <row r="254" spans="1:11" x14ac:dyDescent="0.25">
      <c r="C254" s="41"/>
      <c r="D254" s="41" t="s">
        <v>260</v>
      </c>
      <c r="E254" s="40"/>
      <c r="F254" s="224">
        <v>500</v>
      </c>
      <c r="G254" s="224"/>
      <c r="H254" s="75"/>
      <c r="I254" s="117"/>
      <c r="J254" s="193"/>
      <c r="K254" s="180"/>
    </row>
    <row r="255" spans="1:11" x14ac:dyDescent="0.25">
      <c r="A255" s="217">
        <v>1</v>
      </c>
      <c r="B255" s="348">
        <v>28</v>
      </c>
      <c r="C255" s="147" t="s">
        <v>261</v>
      </c>
      <c r="D255" s="42" t="s">
        <v>9</v>
      </c>
      <c r="E255" s="38">
        <v>2479</v>
      </c>
      <c r="F255" s="228">
        <v>1765.43</v>
      </c>
      <c r="G255" s="228">
        <v>1765.43</v>
      </c>
      <c r="H255" s="148">
        <f>F255-E255</f>
        <v>-713.56999999999994</v>
      </c>
      <c r="I255" s="149">
        <f>H255/E255</f>
        <v>-0.28784590560709961</v>
      </c>
      <c r="J255" s="194">
        <f>F255/F684</f>
        <v>1.5998275760621759E-3</v>
      </c>
      <c r="K255" s="188">
        <v>1765.43</v>
      </c>
    </row>
    <row r="256" spans="1:11" x14ac:dyDescent="0.25">
      <c r="C256" s="41"/>
      <c r="D256" s="41" t="s">
        <v>262</v>
      </c>
      <c r="E256" s="40"/>
      <c r="F256" s="224">
        <v>2300</v>
      </c>
      <c r="G256" s="224"/>
      <c r="H256" s="75"/>
      <c r="I256" s="117"/>
      <c r="J256" s="193"/>
      <c r="K256" s="180"/>
    </row>
    <row r="257" spans="1:11" x14ac:dyDescent="0.25">
      <c r="C257" s="41"/>
      <c r="D257" s="41" t="s">
        <v>263</v>
      </c>
      <c r="E257" s="40"/>
      <c r="F257" s="224">
        <v>150</v>
      </c>
      <c r="G257" s="224"/>
      <c r="H257" s="75"/>
      <c r="I257" s="117"/>
      <c r="J257" s="193"/>
      <c r="K257" s="180"/>
    </row>
    <row r="258" spans="1:11" x14ac:dyDescent="0.25">
      <c r="A258" s="217">
        <v>2</v>
      </c>
      <c r="B258" s="348">
        <v>29</v>
      </c>
      <c r="C258" s="145" t="s">
        <v>264</v>
      </c>
      <c r="D258" s="105" t="s">
        <v>52</v>
      </c>
      <c r="E258" s="97">
        <f>SUM(E259:E266)</f>
        <v>0</v>
      </c>
      <c r="F258" s="241">
        <v>6000</v>
      </c>
      <c r="G258" s="241">
        <v>6000</v>
      </c>
      <c r="H258" s="175" t="e">
        <f>F258/E258</f>
        <v>#DIV/0!</v>
      </c>
      <c r="I258" s="133" t="e">
        <f>H258/E258</f>
        <v>#DIV/0!</v>
      </c>
      <c r="J258" s="196">
        <f>F258/F684</f>
        <v>5.4371827013096272E-3</v>
      </c>
      <c r="K258" s="181"/>
    </row>
    <row r="259" spans="1:11" x14ac:dyDescent="0.25">
      <c r="C259" s="37"/>
      <c r="D259" s="37" t="s">
        <v>265</v>
      </c>
      <c r="E259" s="40"/>
      <c r="F259" s="224">
        <v>7000</v>
      </c>
      <c r="G259" s="224"/>
      <c r="H259" s="75"/>
      <c r="I259" s="122"/>
      <c r="J259" s="193"/>
      <c r="K259" s="180"/>
    </row>
    <row r="260" spans="1:11" x14ac:dyDescent="0.25">
      <c r="C260" s="37"/>
      <c r="D260" s="37" t="s">
        <v>266</v>
      </c>
      <c r="E260" s="40"/>
      <c r="F260" s="224">
        <v>6000</v>
      </c>
      <c r="G260" s="224"/>
      <c r="H260" s="75"/>
      <c r="I260" s="122"/>
      <c r="J260" s="193"/>
      <c r="K260" s="180"/>
    </row>
    <row r="261" spans="1:11" x14ac:dyDescent="0.25">
      <c r="C261" s="37"/>
      <c r="D261" s="37" t="s">
        <v>267</v>
      </c>
      <c r="E261" s="40"/>
      <c r="F261" s="224">
        <v>300</v>
      </c>
      <c r="G261" s="224"/>
      <c r="H261" s="75"/>
      <c r="I261" s="122"/>
      <c r="J261" s="193"/>
      <c r="K261" s="180"/>
    </row>
    <row r="262" spans="1:11" x14ac:dyDescent="0.25">
      <c r="C262" s="37"/>
      <c r="D262" s="37" t="s">
        <v>268</v>
      </c>
      <c r="E262" s="40"/>
      <c r="F262" s="224">
        <v>3000</v>
      </c>
      <c r="G262" s="224"/>
      <c r="H262" s="75"/>
      <c r="I262" s="122"/>
      <c r="J262" s="193"/>
      <c r="K262" s="180"/>
    </row>
    <row r="263" spans="1:11" x14ac:dyDescent="0.25">
      <c r="C263" s="37"/>
      <c r="D263" s="37" t="s">
        <v>269</v>
      </c>
      <c r="E263" s="40"/>
      <c r="F263" s="224">
        <v>600</v>
      </c>
      <c r="G263" s="224"/>
      <c r="H263" s="75"/>
      <c r="I263" s="122"/>
      <c r="J263" s="193"/>
      <c r="K263" s="180"/>
    </row>
    <row r="264" spans="1:11" x14ac:dyDescent="0.25">
      <c r="C264" s="37"/>
      <c r="D264" s="37" t="s">
        <v>270</v>
      </c>
      <c r="E264" s="40"/>
      <c r="F264" s="224">
        <v>3000</v>
      </c>
      <c r="G264" s="224"/>
      <c r="H264" s="75"/>
      <c r="I264" s="122"/>
      <c r="J264" s="193"/>
      <c r="K264" s="180"/>
    </row>
    <row r="265" spans="1:11" x14ac:dyDescent="0.25">
      <c r="C265" s="37"/>
      <c r="D265" s="41" t="s">
        <v>271</v>
      </c>
      <c r="E265" s="40"/>
      <c r="F265" s="224">
        <v>250</v>
      </c>
      <c r="G265" s="224"/>
      <c r="H265" s="75"/>
      <c r="I265" s="122"/>
      <c r="J265" s="193"/>
      <c r="K265" s="180"/>
    </row>
    <row r="266" spans="1:11" x14ac:dyDescent="0.25">
      <c r="C266" s="37"/>
      <c r="D266" s="41" t="s">
        <v>272</v>
      </c>
      <c r="E266" s="40"/>
      <c r="F266" s="224">
        <v>800</v>
      </c>
      <c r="G266" s="224"/>
      <c r="H266" s="75"/>
      <c r="I266" s="122"/>
      <c r="J266" s="193"/>
      <c r="K266" s="180"/>
    </row>
    <row r="267" spans="1:11" x14ac:dyDescent="0.25">
      <c r="A267" s="217">
        <v>3</v>
      </c>
      <c r="B267" s="348">
        <v>30</v>
      </c>
      <c r="C267" s="145" t="s">
        <v>273</v>
      </c>
      <c r="D267" s="42" t="s">
        <v>9</v>
      </c>
      <c r="E267" s="38">
        <v>14100</v>
      </c>
      <c r="F267" s="228">
        <v>16000</v>
      </c>
      <c r="G267" s="228">
        <v>16000</v>
      </c>
      <c r="H267" s="151">
        <f>F267-E267</f>
        <v>1900</v>
      </c>
      <c r="I267" s="150">
        <f>H267/E267</f>
        <v>0.13475177304964539</v>
      </c>
      <c r="J267" s="194">
        <f>F267/F684</f>
        <v>1.4499153870159006E-2</v>
      </c>
      <c r="K267" s="188">
        <v>19306.29</v>
      </c>
    </row>
    <row r="268" spans="1:11" x14ac:dyDescent="0.25">
      <c r="C268" s="41"/>
      <c r="D268" s="41" t="s">
        <v>274</v>
      </c>
      <c r="E268" s="40"/>
      <c r="F268" s="224">
        <v>800</v>
      </c>
      <c r="G268" s="224"/>
      <c r="H268" s="75"/>
      <c r="I268" s="117"/>
      <c r="J268" s="193"/>
      <c r="K268" s="180"/>
    </row>
    <row r="269" spans="1:11" x14ac:dyDescent="0.25">
      <c r="C269" s="41"/>
      <c r="D269" s="41" t="s">
        <v>275</v>
      </c>
      <c r="E269" s="40"/>
      <c r="F269" s="224">
        <v>18700</v>
      </c>
      <c r="G269" s="224"/>
      <c r="H269" s="75"/>
      <c r="I269" s="117"/>
      <c r="J269" s="193"/>
      <c r="K269" s="180"/>
    </row>
    <row r="270" spans="1:11" x14ac:dyDescent="0.25">
      <c r="C270" s="41"/>
      <c r="D270" s="41" t="s">
        <v>276</v>
      </c>
      <c r="E270" s="40"/>
      <c r="F270" s="224">
        <v>12000</v>
      </c>
      <c r="G270" s="224"/>
      <c r="H270" s="75"/>
      <c r="I270" s="117"/>
      <c r="J270" s="193"/>
      <c r="K270" s="180"/>
    </row>
    <row r="271" spans="1:11" x14ac:dyDescent="0.25">
      <c r="A271" s="217">
        <v>4</v>
      </c>
      <c r="B271" s="348">
        <v>31</v>
      </c>
      <c r="C271" s="145" t="s">
        <v>277</v>
      </c>
      <c r="D271" s="42" t="s">
        <v>9</v>
      </c>
      <c r="E271" s="38">
        <v>45000</v>
      </c>
      <c r="F271" s="240">
        <v>32350</v>
      </c>
      <c r="G271" s="240">
        <v>32350</v>
      </c>
      <c r="H271" s="151">
        <f>F271-E271</f>
        <v>-12650</v>
      </c>
      <c r="I271" s="150">
        <f>H271/E271</f>
        <v>-0.28111111111111109</v>
      </c>
      <c r="J271" s="194">
        <f>F274/F684</f>
        <v>9.3787686189411839E-3</v>
      </c>
      <c r="K271" s="188">
        <v>29775.75</v>
      </c>
    </row>
    <row r="272" spans="1:11" x14ac:dyDescent="0.25">
      <c r="C272" s="41"/>
      <c r="D272" s="41" t="s">
        <v>278</v>
      </c>
      <c r="E272" s="40"/>
      <c r="F272" s="224">
        <v>41000</v>
      </c>
      <c r="G272" s="224"/>
      <c r="H272" s="75"/>
      <c r="I272" s="117"/>
      <c r="J272" s="193"/>
      <c r="K272" s="180"/>
    </row>
    <row r="273" spans="1:11" x14ac:dyDescent="0.25">
      <c r="C273" s="41"/>
      <c r="D273" s="41" t="s">
        <v>279</v>
      </c>
      <c r="E273" s="40"/>
      <c r="F273" s="224">
        <v>11025</v>
      </c>
      <c r="G273" s="224"/>
      <c r="H273" s="75"/>
      <c r="I273" s="117"/>
      <c r="J273" s="193"/>
      <c r="K273" s="180"/>
    </row>
    <row r="274" spans="1:11" x14ac:dyDescent="0.25">
      <c r="A274" s="217">
        <v>5</v>
      </c>
      <c r="B274" s="348">
        <v>32</v>
      </c>
      <c r="C274" s="145" t="s">
        <v>280</v>
      </c>
      <c r="D274" s="78" t="s">
        <v>9</v>
      </c>
      <c r="E274" s="77">
        <v>18630.03</v>
      </c>
      <c r="F274" s="242">
        <v>10349.59</v>
      </c>
      <c r="G274" s="242">
        <v>10349.59</v>
      </c>
      <c r="H274" s="151">
        <f>F274-E274</f>
        <v>-8280.4399999999987</v>
      </c>
      <c r="I274" s="152">
        <f>H274/E274</f>
        <v>-0.44446734653674735</v>
      </c>
      <c r="J274" s="194">
        <f>F274/F684</f>
        <v>9.3787686189411839E-3</v>
      </c>
      <c r="K274" s="188">
        <v>10349.59</v>
      </c>
    </row>
    <row r="275" spans="1:11" x14ac:dyDescent="0.25">
      <c r="C275" s="41"/>
      <c r="D275" s="41" t="s">
        <v>281</v>
      </c>
      <c r="E275" s="40"/>
      <c r="F275" s="224">
        <v>13424.75</v>
      </c>
      <c r="G275" s="224"/>
      <c r="H275" s="75"/>
      <c r="I275" s="117"/>
      <c r="J275" s="193"/>
      <c r="K275" s="180"/>
    </row>
    <row r="276" spans="1:11" x14ac:dyDescent="0.25">
      <c r="C276" s="41"/>
      <c r="D276" s="41" t="s">
        <v>282</v>
      </c>
      <c r="E276" s="40"/>
      <c r="F276" s="224">
        <v>3200</v>
      </c>
      <c r="G276" s="224"/>
      <c r="H276" s="75"/>
      <c r="I276" s="117"/>
      <c r="J276" s="193"/>
      <c r="K276" s="180"/>
    </row>
    <row r="277" spans="1:11" x14ac:dyDescent="0.25">
      <c r="C277" s="41"/>
      <c r="D277" s="41" t="s">
        <v>283</v>
      </c>
      <c r="E277" s="40"/>
      <c r="F277" s="224">
        <v>4089.88</v>
      </c>
      <c r="G277" s="224"/>
      <c r="H277" s="75"/>
      <c r="I277" s="117"/>
      <c r="J277" s="193"/>
      <c r="K277" s="180"/>
    </row>
    <row r="278" spans="1:11" x14ac:dyDescent="0.25">
      <c r="A278" s="217">
        <v>1</v>
      </c>
      <c r="B278" s="348">
        <v>33</v>
      </c>
      <c r="C278" s="158" t="s">
        <v>284</v>
      </c>
      <c r="D278" s="105" t="s">
        <v>52</v>
      </c>
      <c r="E278" s="97">
        <v>0</v>
      </c>
      <c r="F278" s="229">
        <v>3800</v>
      </c>
      <c r="G278" s="229">
        <v>3800</v>
      </c>
      <c r="H278" s="164">
        <f>F278-E278</f>
        <v>3800</v>
      </c>
      <c r="I278" s="128" t="e">
        <f>H278/E278</f>
        <v>#DIV/0!</v>
      </c>
      <c r="J278" s="196">
        <f>F278/F684</f>
        <v>3.4435490441627639E-3</v>
      </c>
      <c r="K278" s="181">
        <v>3800</v>
      </c>
    </row>
    <row r="279" spans="1:11" x14ac:dyDescent="0.25">
      <c r="C279" s="165"/>
      <c r="D279" s="41" t="s">
        <v>285</v>
      </c>
      <c r="E279" s="35"/>
      <c r="F279" s="224">
        <v>500</v>
      </c>
      <c r="G279" s="224"/>
      <c r="H279" s="75"/>
      <c r="I279" s="122"/>
      <c r="J279" s="193"/>
      <c r="K279" s="180"/>
    </row>
    <row r="280" spans="1:11" x14ac:dyDescent="0.25">
      <c r="C280" s="165"/>
      <c r="D280" s="41" t="s">
        <v>286</v>
      </c>
      <c r="E280" s="35"/>
      <c r="F280" s="224">
        <v>3000</v>
      </c>
      <c r="G280" s="224"/>
      <c r="H280" s="75"/>
      <c r="I280" s="122"/>
      <c r="J280" s="193"/>
      <c r="K280" s="180"/>
    </row>
    <row r="281" spans="1:11" x14ac:dyDescent="0.25">
      <c r="C281" s="165"/>
      <c r="D281" s="41" t="s">
        <v>287</v>
      </c>
      <c r="E281" s="35"/>
      <c r="F281" s="224">
        <v>500</v>
      </c>
      <c r="G281" s="224"/>
      <c r="H281" s="75"/>
      <c r="I281" s="122"/>
      <c r="J281" s="193"/>
      <c r="K281" s="180"/>
    </row>
    <row r="282" spans="1:11" x14ac:dyDescent="0.25">
      <c r="C282" s="165"/>
      <c r="D282" s="41" t="s">
        <v>288</v>
      </c>
      <c r="E282" s="35"/>
      <c r="F282" s="224">
        <v>2800</v>
      </c>
      <c r="G282" s="224"/>
      <c r="H282" s="75"/>
      <c r="I282" s="122"/>
      <c r="J282" s="193"/>
      <c r="K282" s="180"/>
    </row>
    <row r="283" spans="1:11" x14ac:dyDescent="0.25">
      <c r="A283" s="217">
        <v>2</v>
      </c>
      <c r="B283" s="348">
        <v>34</v>
      </c>
      <c r="C283" s="157" t="s">
        <v>289</v>
      </c>
      <c r="D283" s="78" t="s">
        <v>9</v>
      </c>
      <c r="E283" s="77">
        <v>400</v>
      </c>
      <c r="F283" s="242">
        <f>SUM(F284:F287)</f>
        <v>2006.5299999999997</v>
      </c>
      <c r="G283" s="242">
        <v>2006.5299999999997</v>
      </c>
      <c r="H283" s="155">
        <f>SUM(F283-E283)</f>
        <v>1606.5299999999997</v>
      </c>
      <c r="I283" s="156">
        <f>SUM(H283/E283)</f>
        <v>4.0163249999999993</v>
      </c>
      <c r="J283" s="194">
        <f>F283/F684</f>
        <v>1.818311700943134E-3</v>
      </c>
      <c r="K283" s="188">
        <v>1190.8900000000001</v>
      </c>
    </row>
    <row r="284" spans="1:11" x14ac:dyDescent="0.25">
      <c r="C284" s="143"/>
      <c r="D284" s="144" t="s">
        <v>290</v>
      </c>
      <c r="E284" s="40"/>
      <c r="F284" s="243">
        <v>743.27</v>
      </c>
      <c r="G284" s="243"/>
      <c r="H284" s="40"/>
      <c r="I284" s="86"/>
      <c r="J284" s="193"/>
      <c r="K284" s="180"/>
    </row>
    <row r="285" spans="1:11" x14ac:dyDescent="0.25">
      <c r="C285" s="143"/>
      <c r="D285" s="144" t="s">
        <v>291</v>
      </c>
      <c r="E285" s="40"/>
      <c r="F285" s="243">
        <v>578.17999999999995</v>
      </c>
      <c r="G285" s="243"/>
      <c r="H285" s="40"/>
      <c r="I285" s="86"/>
      <c r="J285" s="193"/>
      <c r="K285" s="180"/>
    </row>
    <row r="286" spans="1:11" x14ac:dyDescent="0.25">
      <c r="C286" s="143"/>
      <c r="D286" s="144" t="s">
        <v>292</v>
      </c>
      <c r="E286" s="40"/>
      <c r="F286" s="243">
        <v>302.08</v>
      </c>
      <c r="G286" s="243"/>
      <c r="H286" s="40"/>
      <c r="I286" s="86"/>
      <c r="J286" s="193"/>
      <c r="K286" s="180"/>
    </row>
    <row r="287" spans="1:11" x14ac:dyDescent="0.25">
      <c r="C287" s="143"/>
      <c r="D287" s="144" t="s">
        <v>293</v>
      </c>
      <c r="E287" s="40"/>
      <c r="F287" s="243">
        <v>383</v>
      </c>
      <c r="G287" s="243"/>
      <c r="H287" s="40"/>
      <c r="I287" s="86"/>
      <c r="J287" s="193"/>
      <c r="K287" s="180"/>
    </row>
    <row r="288" spans="1:11" x14ac:dyDescent="0.25">
      <c r="A288" s="217">
        <v>3</v>
      </c>
      <c r="B288" s="348">
        <v>35</v>
      </c>
      <c r="C288" s="166" t="s">
        <v>294</v>
      </c>
      <c r="D288" s="78" t="s">
        <v>9</v>
      </c>
      <c r="E288" s="77">
        <v>18200</v>
      </c>
      <c r="F288" s="242">
        <v>10977</v>
      </c>
      <c r="G288" s="242">
        <v>10977</v>
      </c>
      <c r="H288" s="151">
        <f>F288-E288</f>
        <v>-7223</v>
      </c>
      <c r="I288" s="152">
        <f>H288/E288</f>
        <v>-0.39686813186813186</v>
      </c>
      <c r="J288" s="194">
        <f>F288/F684</f>
        <v>9.9473257520459636E-3</v>
      </c>
      <c r="K288" s="188">
        <v>9837.0400000000009</v>
      </c>
    </row>
    <row r="289" spans="1:11" x14ac:dyDescent="0.25">
      <c r="C289" s="41"/>
      <c r="D289" s="41" t="s">
        <v>295</v>
      </c>
      <c r="E289" s="40"/>
      <c r="F289" s="224">
        <v>16000</v>
      </c>
      <c r="G289" s="224"/>
      <c r="H289" s="75"/>
      <c r="I289" s="117"/>
      <c r="J289" s="193"/>
      <c r="K289" s="180"/>
    </row>
    <row r="290" spans="1:11" x14ac:dyDescent="0.25">
      <c r="C290" s="41"/>
      <c r="D290" s="41" t="s">
        <v>296</v>
      </c>
      <c r="E290" s="40"/>
      <c r="F290" s="224">
        <v>900</v>
      </c>
      <c r="G290" s="224"/>
      <c r="H290" s="75"/>
      <c r="I290" s="117"/>
      <c r="J290" s="193"/>
      <c r="K290" s="180"/>
    </row>
    <row r="291" spans="1:11" x14ac:dyDescent="0.25">
      <c r="C291" s="41"/>
      <c r="D291" s="37" t="s">
        <v>297</v>
      </c>
      <c r="E291" s="40"/>
      <c r="F291" s="224">
        <v>600</v>
      </c>
      <c r="G291" s="224"/>
      <c r="H291" s="75"/>
      <c r="I291" s="117"/>
      <c r="J291" s="193"/>
      <c r="K291" s="180"/>
    </row>
    <row r="292" spans="1:11" x14ac:dyDescent="0.25">
      <c r="C292" s="41"/>
      <c r="D292" s="37" t="s">
        <v>298</v>
      </c>
      <c r="E292" s="40"/>
      <c r="F292" s="224">
        <v>320</v>
      </c>
      <c r="G292" s="224"/>
      <c r="H292" s="75"/>
      <c r="I292" s="117"/>
      <c r="J292" s="193"/>
      <c r="K292" s="180"/>
    </row>
    <row r="293" spans="1:11" x14ac:dyDescent="0.25">
      <c r="C293" s="41"/>
      <c r="D293" s="41" t="s">
        <v>299</v>
      </c>
      <c r="E293" s="40"/>
      <c r="F293" s="224">
        <v>250</v>
      </c>
      <c r="G293" s="224"/>
      <c r="H293" s="75"/>
      <c r="I293" s="117"/>
      <c r="J293" s="193"/>
      <c r="K293" s="180"/>
    </row>
    <row r="294" spans="1:11" x14ac:dyDescent="0.25">
      <c r="C294" s="41"/>
      <c r="D294" s="41" t="s">
        <v>274</v>
      </c>
      <c r="E294" s="40"/>
      <c r="F294" s="224">
        <v>1250</v>
      </c>
      <c r="G294" s="224"/>
      <c r="H294" s="75"/>
      <c r="I294" s="117"/>
      <c r="J294" s="193"/>
      <c r="K294" s="180"/>
    </row>
    <row r="295" spans="1:11" x14ac:dyDescent="0.25">
      <c r="C295" s="41"/>
      <c r="D295" s="37" t="s">
        <v>30</v>
      </c>
      <c r="E295" s="40"/>
      <c r="F295" s="224">
        <v>4000</v>
      </c>
      <c r="G295" s="224"/>
      <c r="H295" s="75"/>
      <c r="I295" s="117"/>
      <c r="J295" s="193"/>
      <c r="K295" s="180"/>
    </row>
    <row r="296" spans="1:11" x14ac:dyDescent="0.25">
      <c r="A296" s="217">
        <v>4</v>
      </c>
      <c r="B296" s="348">
        <v>36</v>
      </c>
      <c r="C296" s="158" t="s">
        <v>300</v>
      </c>
      <c r="D296" s="139" t="s">
        <v>9</v>
      </c>
      <c r="E296" s="140">
        <v>0.01</v>
      </c>
      <c r="F296" s="244">
        <v>7508.23</v>
      </c>
      <c r="G296" s="244">
        <v>7508.23</v>
      </c>
      <c r="H296" s="140">
        <f>F296-E296</f>
        <v>7508.2199999999993</v>
      </c>
      <c r="I296" s="141">
        <f>H296/H296</f>
        <v>1</v>
      </c>
      <c r="J296" s="194">
        <f>F296/F684</f>
        <v>6.8039363789089962E-3</v>
      </c>
      <c r="K296" s="188">
        <v>7508.23</v>
      </c>
    </row>
    <row r="297" spans="1:11" x14ac:dyDescent="0.25">
      <c r="C297" s="41"/>
      <c r="D297" s="41" t="s">
        <v>301</v>
      </c>
      <c r="E297" s="40"/>
      <c r="F297" s="224">
        <v>3780</v>
      </c>
      <c r="G297" s="224"/>
      <c r="H297" s="75"/>
      <c r="I297" s="117"/>
      <c r="J297" s="193"/>
      <c r="K297" s="180"/>
    </row>
    <row r="298" spans="1:11" x14ac:dyDescent="0.25">
      <c r="C298" s="41"/>
      <c r="D298" s="41" t="s">
        <v>302</v>
      </c>
      <c r="E298" s="40"/>
      <c r="F298" s="224">
        <v>6100</v>
      </c>
      <c r="G298" s="224"/>
      <c r="H298" s="75"/>
      <c r="I298" s="117"/>
      <c r="J298" s="193"/>
      <c r="K298" s="180"/>
    </row>
    <row r="299" spans="1:11" x14ac:dyDescent="0.25">
      <c r="C299" s="41"/>
      <c r="D299" s="41" t="s">
        <v>303</v>
      </c>
      <c r="E299" s="40"/>
      <c r="F299" s="224">
        <v>3800</v>
      </c>
      <c r="G299" s="224"/>
      <c r="H299" s="75"/>
      <c r="I299" s="117"/>
      <c r="J299" s="193"/>
      <c r="K299" s="180"/>
    </row>
    <row r="300" spans="1:11" x14ac:dyDescent="0.25">
      <c r="C300" s="41"/>
      <c r="D300" s="41" t="s">
        <v>304</v>
      </c>
      <c r="E300" s="40"/>
      <c r="F300" s="224">
        <v>800</v>
      </c>
      <c r="G300" s="224"/>
      <c r="H300" s="75"/>
      <c r="I300" s="117"/>
      <c r="J300" s="193"/>
      <c r="K300" s="180"/>
    </row>
    <row r="301" spans="1:11" x14ac:dyDescent="0.25">
      <c r="C301" s="41"/>
      <c r="D301" s="41" t="s">
        <v>305</v>
      </c>
      <c r="E301" s="40"/>
      <c r="F301" s="224">
        <v>2350</v>
      </c>
      <c r="G301" s="224"/>
      <c r="H301" s="75"/>
      <c r="I301" s="117"/>
      <c r="J301" s="193"/>
      <c r="K301" s="180"/>
    </row>
    <row r="302" spans="1:11" x14ac:dyDescent="0.25">
      <c r="A302" s="217">
        <v>5</v>
      </c>
      <c r="B302" s="348">
        <v>37</v>
      </c>
      <c r="C302" s="145" t="s">
        <v>306</v>
      </c>
      <c r="D302" s="78" t="s">
        <v>9</v>
      </c>
      <c r="E302" s="77">
        <v>8000</v>
      </c>
      <c r="F302" s="242">
        <v>5000</v>
      </c>
      <c r="G302" s="242">
        <v>5000</v>
      </c>
      <c r="H302" s="151">
        <f>F302-E302</f>
        <v>-3000</v>
      </c>
      <c r="I302" s="152">
        <f>H302/E302</f>
        <v>-0.375</v>
      </c>
      <c r="J302" s="194">
        <f>F302/F684</f>
        <v>4.5309855844246896E-3</v>
      </c>
      <c r="K302" s="188">
        <v>1132.49</v>
      </c>
    </row>
    <row r="303" spans="1:11" x14ac:dyDescent="0.25">
      <c r="C303" s="80"/>
      <c r="D303" s="41" t="s">
        <v>307</v>
      </c>
      <c r="E303" s="74"/>
      <c r="F303" s="245">
        <v>1000</v>
      </c>
      <c r="G303" s="245"/>
      <c r="H303" s="75"/>
      <c r="I303" s="129"/>
      <c r="J303" s="193"/>
      <c r="K303" s="180"/>
    </row>
    <row r="304" spans="1:11" x14ac:dyDescent="0.25">
      <c r="C304" s="80"/>
      <c r="D304" s="41" t="s">
        <v>308</v>
      </c>
      <c r="E304" s="74"/>
      <c r="F304" s="245">
        <v>1969.62</v>
      </c>
      <c r="G304" s="245"/>
      <c r="H304" s="75"/>
      <c r="I304" s="129"/>
      <c r="J304" s="193"/>
      <c r="K304" s="180"/>
    </row>
    <row r="305" spans="1:11" x14ac:dyDescent="0.25">
      <c r="C305" s="80"/>
      <c r="D305" s="41" t="s">
        <v>309</v>
      </c>
      <c r="E305" s="74"/>
      <c r="F305" s="245">
        <v>86.24</v>
      </c>
      <c r="G305" s="245"/>
      <c r="H305" s="75"/>
      <c r="I305" s="129"/>
      <c r="J305" s="193"/>
      <c r="K305" s="180"/>
    </row>
    <row r="306" spans="1:11" x14ac:dyDescent="0.25">
      <c r="C306" s="80"/>
      <c r="D306" s="41" t="s">
        <v>310</v>
      </c>
      <c r="E306" s="74"/>
      <c r="F306" s="245">
        <v>120.83</v>
      </c>
      <c r="G306" s="245"/>
      <c r="H306" s="75"/>
      <c r="I306" s="129"/>
      <c r="J306" s="193"/>
      <c r="K306" s="180"/>
    </row>
    <row r="307" spans="1:11" x14ac:dyDescent="0.25">
      <c r="C307" s="80"/>
      <c r="D307" s="41" t="s">
        <v>311</v>
      </c>
      <c r="E307" s="74"/>
      <c r="F307" s="245">
        <v>787.74</v>
      </c>
      <c r="G307" s="245"/>
      <c r="H307" s="75"/>
      <c r="I307" s="129"/>
      <c r="J307" s="193"/>
      <c r="K307" s="180"/>
    </row>
    <row r="308" spans="1:11" x14ac:dyDescent="0.25">
      <c r="C308" s="80"/>
      <c r="D308" s="41" t="s">
        <v>312</v>
      </c>
      <c r="E308" s="74"/>
      <c r="F308" s="245">
        <v>35.880000000000003</v>
      </c>
      <c r="G308" s="245"/>
      <c r="H308" s="75"/>
      <c r="I308" s="129"/>
      <c r="J308" s="193"/>
      <c r="K308" s="180"/>
    </row>
    <row r="309" spans="1:11" x14ac:dyDescent="0.25">
      <c r="C309" s="80"/>
      <c r="D309" s="41" t="s">
        <v>313</v>
      </c>
      <c r="E309" s="74"/>
      <c r="F309" s="245">
        <v>420</v>
      </c>
      <c r="G309" s="245"/>
      <c r="H309" s="75"/>
      <c r="I309" s="129"/>
      <c r="J309" s="193"/>
      <c r="K309" s="180"/>
    </row>
    <row r="310" spans="1:11" x14ac:dyDescent="0.25">
      <c r="C310" s="80"/>
      <c r="D310" s="41" t="s">
        <v>314</v>
      </c>
      <c r="E310" s="74"/>
      <c r="F310" s="245">
        <v>200</v>
      </c>
      <c r="G310" s="245"/>
      <c r="H310" s="75"/>
      <c r="I310" s="129"/>
      <c r="J310" s="193"/>
      <c r="K310" s="180"/>
    </row>
    <row r="311" spans="1:11" x14ac:dyDescent="0.25">
      <c r="C311" s="80"/>
      <c r="D311" s="41" t="s">
        <v>315</v>
      </c>
      <c r="E311" s="76"/>
      <c r="F311" s="246">
        <v>97</v>
      </c>
      <c r="G311" s="246"/>
      <c r="H311" s="75"/>
      <c r="I311" s="130"/>
      <c r="J311" s="193"/>
      <c r="K311" s="180"/>
    </row>
    <row r="312" spans="1:11" x14ac:dyDescent="0.25">
      <c r="C312" s="80"/>
      <c r="D312" s="41" t="s">
        <v>316</v>
      </c>
      <c r="E312" s="76"/>
      <c r="F312" s="246">
        <v>370</v>
      </c>
      <c r="G312" s="246"/>
      <c r="H312" s="75"/>
      <c r="I312" s="130"/>
      <c r="J312" s="193"/>
      <c r="K312" s="180"/>
    </row>
    <row r="313" spans="1:11" x14ac:dyDescent="0.25">
      <c r="C313" s="80"/>
      <c r="D313" s="41" t="s">
        <v>317</v>
      </c>
      <c r="E313" s="76"/>
      <c r="F313" s="246">
        <v>3000</v>
      </c>
      <c r="G313" s="246"/>
      <c r="H313" s="75"/>
      <c r="I313" s="130"/>
      <c r="J313" s="193"/>
      <c r="K313" s="180"/>
    </row>
    <row r="314" spans="1:11" x14ac:dyDescent="0.25">
      <c r="C314" s="80"/>
      <c r="D314" s="41" t="s">
        <v>318</v>
      </c>
      <c r="E314" s="76"/>
      <c r="F314" s="246">
        <v>122.34</v>
      </c>
      <c r="G314" s="246"/>
      <c r="H314" s="75"/>
      <c r="I314" s="130"/>
      <c r="J314" s="193"/>
      <c r="K314" s="180"/>
    </row>
    <row r="315" spans="1:11" x14ac:dyDescent="0.25">
      <c r="C315" s="80"/>
      <c r="D315" s="41" t="s">
        <v>35</v>
      </c>
      <c r="E315" s="76"/>
      <c r="F315" s="246">
        <v>786.24</v>
      </c>
      <c r="G315" s="246"/>
      <c r="H315" s="75"/>
      <c r="I315" s="130"/>
      <c r="J315" s="193"/>
      <c r="K315" s="180"/>
    </row>
    <row r="316" spans="1:11" x14ac:dyDescent="0.25">
      <c r="C316" s="80"/>
      <c r="D316" s="41" t="s">
        <v>319</v>
      </c>
      <c r="E316" s="76"/>
      <c r="F316" s="246">
        <v>4725</v>
      </c>
      <c r="G316" s="246"/>
      <c r="H316" s="75"/>
      <c r="I316" s="130"/>
      <c r="J316" s="193"/>
      <c r="K316" s="180"/>
    </row>
    <row r="317" spans="1:11" x14ac:dyDescent="0.25">
      <c r="C317" s="80"/>
      <c r="D317" s="41" t="s">
        <v>320</v>
      </c>
      <c r="E317" s="76"/>
      <c r="F317" s="246">
        <v>550</v>
      </c>
      <c r="G317" s="246"/>
      <c r="H317" s="75"/>
      <c r="I317" s="130"/>
      <c r="J317" s="193"/>
      <c r="K317" s="180"/>
    </row>
    <row r="318" spans="1:11" x14ac:dyDescent="0.25">
      <c r="C318" s="80"/>
      <c r="D318" s="41" t="s">
        <v>321</v>
      </c>
      <c r="E318" s="76"/>
      <c r="F318" s="246">
        <v>1200</v>
      </c>
      <c r="G318" s="246"/>
      <c r="H318" s="75"/>
      <c r="I318" s="130"/>
      <c r="J318" s="193"/>
      <c r="K318" s="180"/>
    </row>
    <row r="319" spans="1:11" x14ac:dyDescent="0.25">
      <c r="C319" s="80"/>
      <c r="D319" s="41" t="s">
        <v>322</v>
      </c>
      <c r="E319" s="76"/>
      <c r="F319" s="246">
        <v>1000</v>
      </c>
      <c r="G319" s="246"/>
      <c r="H319" s="75"/>
      <c r="I319" s="130"/>
      <c r="J319" s="193"/>
      <c r="K319" s="180"/>
    </row>
    <row r="320" spans="1:11" x14ac:dyDescent="0.25">
      <c r="A320" s="217">
        <v>1</v>
      </c>
      <c r="B320" s="348">
        <v>38</v>
      </c>
      <c r="C320" s="145" t="s">
        <v>323</v>
      </c>
      <c r="D320" s="78" t="s">
        <v>9</v>
      </c>
      <c r="E320" s="77">
        <v>14940</v>
      </c>
      <c r="F320" s="242">
        <v>10040.4</v>
      </c>
      <c r="G320" s="242">
        <v>10040.4</v>
      </c>
      <c r="H320" s="151">
        <f>F320-E320</f>
        <v>-4899.6000000000004</v>
      </c>
      <c r="I320" s="152">
        <f>H320/E320</f>
        <v>-0.3279518072289157</v>
      </c>
      <c r="J320" s="194">
        <f>F320/F684</f>
        <v>9.0985815323715302E-3</v>
      </c>
      <c r="K320" s="188">
        <v>10040.4</v>
      </c>
    </row>
    <row r="321" spans="3:11" x14ac:dyDescent="0.25">
      <c r="C321" s="41"/>
      <c r="D321" s="41" t="s">
        <v>324</v>
      </c>
      <c r="E321" s="40"/>
      <c r="F321" s="224">
        <v>100</v>
      </c>
      <c r="G321" s="224"/>
      <c r="H321" s="75"/>
      <c r="I321" s="117"/>
      <c r="J321" s="193"/>
      <c r="K321" s="180"/>
    </row>
    <row r="322" spans="3:11" x14ac:dyDescent="0.25">
      <c r="C322" s="41"/>
      <c r="D322" s="41" t="s">
        <v>325</v>
      </c>
      <c r="E322" s="40"/>
      <c r="F322" s="224">
        <v>100</v>
      </c>
      <c r="G322" s="224"/>
      <c r="H322" s="75"/>
      <c r="I322" s="117"/>
      <c r="J322" s="193"/>
      <c r="K322" s="180"/>
    </row>
    <row r="323" spans="3:11" x14ac:dyDescent="0.25">
      <c r="C323" s="41"/>
      <c r="D323" s="41" t="s">
        <v>326</v>
      </c>
      <c r="E323" s="40"/>
      <c r="F323" s="224">
        <v>250</v>
      </c>
      <c r="G323" s="224"/>
      <c r="H323" s="75"/>
      <c r="I323" s="117"/>
      <c r="J323" s="193"/>
      <c r="K323" s="180"/>
    </row>
    <row r="324" spans="3:11" x14ac:dyDescent="0.25">
      <c r="C324" s="41"/>
      <c r="D324" s="41" t="s">
        <v>327</v>
      </c>
      <c r="E324" s="40"/>
      <c r="F324" s="224">
        <v>400</v>
      </c>
      <c r="G324" s="224"/>
      <c r="H324" s="75"/>
      <c r="I324" s="117"/>
      <c r="J324" s="193"/>
      <c r="K324" s="180"/>
    </row>
    <row r="325" spans="3:11" x14ac:dyDescent="0.25">
      <c r="C325" s="41"/>
      <c r="D325" s="41" t="s">
        <v>328</v>
      </c>
      <c r="E325" s="40"/>
      <c r="F325" s="224">
        <v>400</v>
      </c>
      <c r="G325" s="224"/>
      <c r="H325" s="75"/>
      <c r="I325" s="117"/>
      <c r="J325" s="193"/>
      <c r="K325" s="180"/>
    </row>
    <row r="326" spans="3:11" x14ac:dyDescent="0.25">
      <c r="C326" s="41"/>
      <c r="D326" s="41" t="s">
        <v>329</v>
      </c>
      <c r="E326" s="40"/>
      <c r="F326" s="224">
        <v>3480</v>
      </c>
      <c r="G326" s="224"/>
      <c r="H326" s="75"/>
      <c r="I326" s="117"/>
      <c r="J326" s="193"/>
      <c r="K326" s="180"/>
    </row>
    <row r="327" spans="3:11" x14ac:dyDescent="0.25">
      <c r="C327" s="41"/>
      <c r="D327" s="41" t="s">
        <v>330</v>
      </c>
      <c r="E327" s="40"/>
      <c r="F327" s="224">
        <v>2330</v>
      </c>
      <c r="G327" s="224"/>
      <c r="H327" s="75"/>
      <c r="I327" s="117"/>
      <c r="J327" s="193"/>
      <c r="K327" s="180"/>
    </row>
    <row r="328" spans="3:11" x14ac:dyDescent="0.25">
      <c r="C328" s="41"/>
      <c r="D328" s="41" t="s">
        <v>331</v>
      </c>
      <c r="E328" s="40"/>
      <c r="F328" s="224">
        <v>600</v>
      </c>
      <c r="G328" s="224"/>
      <c r="H328" s="75"/>
      <c r="I328" s="117"/>
      <c r="J328" s="193"/>
      <c r="K328" s="180"/>
    </row>
    <row r="329" spans="3:11" x14ac:dyDescent="0.25">
      <c r="C329" s="41"/>
      <c r="D329" s="41" t="s">
        <v>332</v>
      </c>
      <c r="E329" s="40"/>
      <c r="F329" s="224">
        <v>700</v>
      </c>
      <c r="G329" s="224"/>
      <c r="H329" s="75"/>
      <c r="I329" s="117"/>
      <c r="J329" s="193"/>
      <c r="K329" s="180"/>
    </row>
    <row r="330" spans="3:11" x14ac:dyDescent="0.25">
      <c r="C330" s="41"/>
      <c r="D330" s="41" t="s">
        <v>333</v>
      </c>
      <c r="E330" s="40"/>
      <c r="F330" s="224">
        <v>2420</v>
      </c>
      <c r="G330" s="224"/>
      <c r="H330" s="75"/>
      <c r="I330" s="117"/>
      <c r="J330" s="193"/>
      <c r="K330" s="180"/>
    </row>
    <row r="331" spans="3:11" x14ac:dyDescent="0.25">
      <c r="C331" s="41"/>
      <c r="D331" s="41" t="s">
        <v>334</v>
      </c>
      <c r="E331" s="40"/>
      <c r="F331" s="224">
        <v>350</v>
      </c>
      <c r="G331" s="224"/>
      <c r="H331" s="75"/>
      <c r="I331" s="117"/>
      <c r="J331" s="193"/>
      <c r="K331" s="180"/>
    </row>
    <row r="332" spans="3:11" x14ac:dyDescent="0.25">
      <c r="C332" s="41"/>
      <c r="D332" s="41" t="s">
        <v>335</v>
      </c>
      <c r="E332" s="40"/>
      <c r="F332" s="261">
        <v>250</v>
      </c>
      <c r="G332" s="261"/>
      <c r="H332" s="75"/>
      <c r="I332" s="117"/>
      <c r="J332" s="193"/>
      <c r="K332" s="180"/>
    </row>
    <row r="333" spans="3:11" x14ac:dyDescent="0.25">
      <c r="C333" s="41"/>
      <c r="D333" s="41" t="s">
        <v>336</v>
      </c>
      <c r="E333" s="40"/>
      <c r="F333" s="224">
        <v>550</v>
      </c>
      <c r="G333" s="224"/>
      <c r="H333" s="75"/>
      <c r="I333" s="117"/>
      <c r="J333" s="193"/>
      <c r="K333" s="180"/>
    </row>
    <row r="334" spans="3:11" x14ac:dyDescent="0.25">
      <c r="C334" s="41"/>
      <c r="D334" s="41" t="s">
        <v>337</v>
      </c>
      <c r="E334" s="40"/>
      <c r="F334" s="224">
        <v>600</v>
      </c>
      <c r="G334" s="224"/>
      <c r="H334" s="75"/>
      <c r="I334" s="117"/>
      <c r="J334" s="193"/>
      <c r="K334" s="180"/>
    </row>
    <row r="335" spans="3:11" x14ac:dyDescent="0.25">
      <c r="C335" s="41"/>
      <c r="D335" s="41" t="s">
        <v>338</v>
      </c>
      <c r="E335" s="40"/>
      <c r="F335" s="224">
        <v>50</v>
      </c>
      <c r="G335" s="224"/>
      <c r="H335" s="75"/>
      <c r="I335" s="117"/>
      <c r="J335" s="193"/>
      <c r="K335" s="180"/>
    </row>
    <row r="336" spans="3:11" x14ac:dyDescent="0.25">
      <c r="C336" s="41"/>
      <c r="D336" s="41" t="s">
        <v>339</v>
      </c>
      <c r="E336" s="40"/>
      <c r="F336" s="224">
        <v>550</v>
      </c>
      <c r="G336" s="224"/>
      <c r="H336" s="75"/>
      <c r="I336" s="117"/>
      <c r="J336" s="193"/>
      <c r="K336" s="180"/>
    </row>
    <row r="337" spans="1:11" x14ac:dyDescent="0.25">
      <c r="C337" s="41"/>
      <c r="D337" s="41" t="s">
        <v>340</v>
      </c>
      <c r="E337" s="40"/>
      <c r="F337" s="224">
        <v>130</v>
      </c>
      <c r="G337" s="224"/>
      <c r="H337" s="75"/>
      <c r="I337" s="117"/>
      <c r="J337" s="193"/>
      <c r="K337" s="180"/>
    </row>
    <row r="338" spans="1:11" x14ac:dyDescent="0.25">
      <c r="C338" s="41"/>
      <c r="D338" s="41" t="s">
        <v>341</v>
      </c>
      <c r="E338" s="40"/>
      <c r="F338" s="224">
        <v>1000</v>
      </c>
      <c r="G338" s="224"/>
      <c r="H338" s="75"/>
      <c r="I338" s="117"/>
      <c r="J338" s="193"/>
      <c r="K338" s="180"/>
    </row>
    <row r="339" spans="1:11" x14ac:dyDescent="0.25">
      <c r="C339" s="41"/>
      <c r="D339" s="41" t="s">
        <v>342</v>
      </c>
      <c r="E339" s="40"/>
      <c r="F339" s="224">
        <v>200</v>
      </c>
      <c r="G339" s="224"/>
      <c r="H339" s="75"/>
      <c r="I339" s="117"/>
      <c r="J339" s="193"/>
      <c r="K339" s="180"/>
    </row>
    <row r="340" spans="1:11" x14ac:dyDescent="0.25">
      <c r="C340" s="41"/>
      <c r="D340" s="41" t="s">
        <v>343</v>
      </c>
      <c r="E340" s="40"/>
      <c r="F340" s="224">
        <v>500</v>
      </c>
      <c r="G340" s="224"/>
      <c r="H340" s="75"/>
      <c r="I340" s="117"/>
      <c r="J340" s="193"/>
      <c r="K340" s="180"/>
    </row>
    <row r="341" spans="1:11" x14ac:dyDescent="0.25">
      <c r="C341" s="41"/>
      <c r="D341" s="41" t="s">
        <v>344</v>
      </c>
      <c r="E341" s="40"/>
      <c r="F341" s="224">
        <v>400</v>
      </c>
      <c r="G341" s="224"/>
      <c r="H341" s="75"/>
      <c r="I341" s="117"/>
      <c r="J341" s="193"/>
      <c r="K341" s="180"/>
    </row>
    <row r="342" spans="1:11" x14ac:dyDescent="0.25">
      <c r="A342" s="217">
        <v>2</v>
      </c>
      <c r="B342" s="348">
        <v>39</v>
      </c>
      <c r="C342" s="145" t="s">
        <v>345</v>
      </c>
      <c r="D342" s="78" t="s">
        <v>9</v>
      </c>
      <c r="E342" s="101">
        <v>8451.7999999999993</v>
      </c>
      <c r="F342" s="242">
        <v>1579</v>
      </c>
      <c r="G342" s="242">
        <v>1579</v>
      </c>
      <c r="H342" s="151">
        <f>F342-E342</f>
        <v>-6872.7999999999993</v>
      </c>
      <c r="I342" s="152">
        <f>(H342/E342)</f>
        <v>-0.8131758915260654</v>
      </c>
      <c r="J342" s="194">
        <f>F342/F684</f>
        <v>1.4308852475613169E-3</v>
      </c>
      <c r="K342" s="188">
        <v>1578.83</v>
      </c>
    </row>
    <row r="343" spans="1:11" x14ac:dyDescent="0.25">
      <c r="C343" s="37"/>
      <c r="D343" s="95" t="s">
        <v>346</v>
      </c>
      <c r="E343" s="102"/>
      <c r="F343" s="247">
        <v>340</v>
      </c>
      <c r="G343" s="247"/>
      <c r="H343" s="35"/>
      <c r="I343" s="121"/>
      <c r="J343" s="193"/>
      <c r="K343" s="180"/>
    </row>
    <row r="344" spans="1:11" x14ac:dyDescent="0.25">
      <c r="C344" s="37"/>
      <c r="D344" s="100" t="s">
        <v>347</v>
      </c>
      <c r="E344" s="103"/>
      <c r="F344" s="247">
        <v>300</v>
      </c>
      <c r="G344" s="247"/>
      <c r="H344" s="35"/>
      <c r="I344" s="121"/>
      <c r="J344" s="193"/>
      <c r="K344" s="180"/>
    </row>
    <row r="345" spans="1:11" x14ac:dyDescent="0.25">
      <c r="C345" s="95"/>
      <c r="D345" s="98" t="s">
        <v>348</v>
      </c>
      <c r="E345" s="104"/>
      <c r="F345" s="247">
        <v>250</v>
      </c>
      <c r="G345" s="247"/>
      <c r="H345" s="35"/>
      <c r="I345" s="121"/>
      <c r="J345" s="193"/>
      <c r="K345" s="180"/>
    </row>
    <row r="346" spans="1:11" x14ac:dyDescent="0.25">
      <c r="C346" s="95"/>
      <c r="D346" s="167" t="s">
        <v>349</v>
      </c>
      <c r="E346" s="99"/>
      <c r="F346" s="247">
        <v>250</v>
      </c>
      <c r="G346" s="247"/>
      <c r="H346" s="75"/>
      <c r="I346" s="126"/>
      <c r="J346" s="193"/>
      <c r="K346" s="180"/>
    </row>
    <row r="347" spans="1:11" x14ac:dyDescent="0.25">
      <c r="C347" s="95"/>
      <c r="D347" s="168" t="s">
        <v>350</v>
      </c>
      <c r="E347" s="102"/>
      <c r="F347" s="247">
        <v>250</v>
      </c>
      <c r="G347" s="247"/>
      <c r="H347" s="75"/>
      <c r="I347" s="126"/>
      <c r="J347" s="193"/>
      <c r="K347" s="180"/>
    </row>
    <row r="348" spans="1:11" x14ac:dyDescent="0.25">
      <c r="C348" s="95"/>
      <c r="D348" s="169" t="s">
        <v>351</v>
      </c>
      <c r="E348" s="103"/>
      <c r="F348" s="247">
        <v>260</v>
      </c>
      <c r="G348" s="247"/>
      <c r="H348" s="75"/>
      <c r="I348" s="126"/>
      <c r="J348" s="193"/>
      <c r="K348" s="180"/>
    </row>
    <row r="349" spans="1:11" x14ac:dyDescent="0.25">
      <c r="C349" s="95"/>
      <c r="D349" s="168" t="s">
        <v>352</v>
      </c>
      <c r="E349" s="99"/>
      <c r="F349" s="247">
        <v>350</v>
      </c>
      <c r="G349" s="247"/>
      <c r="H349" s="75"/>
      <c r="I349" s="126"/>
      <c r="J349" s="193"/>
      <c r="K349" s="180"/>
    </row>
    <row r="350" spans="1:11" x14ac:dyDescent="0.25">
      <c r="C350" s="95"/>
      <c r="D350" s="170" t="s">
        <v>353</v>
      </c>
      <c r="E350" s="99"/>
      <c r="F350" s="247">
        <v>250</v>
      </c>
      <c r="G350" s="247"/>
      <c r="H350" s="75"/>
      <c r="I350" s="126"/>
      <c r="J350" s="193"/>
      <c r="K350" s="180"/>
    </row>
    <row r="351" spans="1:11" x14ac:dyDescent="0.25">
      <c r="C351" s="95"/>
      <c r="D351" s="170" t="s">
        <v>354</v>
      </c>
      <c r="E351" s="99"/>
      <c r="F351" s="247">
        <v>630</v>
      </c>
      <c r="G351" s="247"/>
      <c r="H351" s="75"/>
      <c r="I351" s="126"/>
      <c r="J351" s="193"/>
      <c r="K351" s="180"/>
    </row>
    <row r="352" spans="1:11" x14ac:dyDescent="0.25">
      <c r="C352" s="95"/>
      <c r="D352" s="170" t="s">
        <v>355</v>
      </c>
      <c r="E352" s="99"/>
      <c r="F352" s="247">
        <v>250</v>
      </c>
      <c r="G352" s="247"/>
      <c r="H352" s="75"/>
      <c r="I352" s="126"/>
      <c r="J352" s="193"/>
      <c r="K352" s="180"/>
    </row>
    <row r="353" spans="1:11" x14ac:dyDescent="0.25">
      <c r="C353" s="95"/>
      <c r="D353" s="170" t="s">
        <v>356</v>
      </c>
      <c r="E353" s="99"/>
      <c r="F353" s="247">
        <v>2200</v>
      </c>
      <c r="G353" s="247"/>
      <c r="H353" s="75"/>
      <c r="I353" s="126"/>
      <c r="J353" s="193"/>
      <c r="K353" s="180"/>
    </row>
    <row r="354" spans="1:11" x14ac:dyDescent="0.25">
      <c r="C354" s="95"/>
      <c r="D354" s="169" t="s">
        <v>357</v>
      </c>
      <c r="E354" s="99"/>
      <c r="F354" s="247">
        <v>2050</v>
      </c>
      <c r="G354" s="247"/>
      <c r="H354" s="75"/>
      <c r="I354" s="126"/>
      <c r="J354" s="193"/>
      <c r="K354" s="180"/>
    </row>
    <row r="355" spans="1:11" x14ac:dyDescent="0.25">
      <c r="C355" s="95"/>
      <c r="D355" s="167" t="s">
        <v>358</v>
      </c>
      <c r="E355" s="102"/>
      <c r="F355" s="247">
        <v>310</v>
      </c>
      <c r="G355" s="247"/>
      <c r="H355" s="75"/>
      <c r="I355" s="126"/>
      <c r="J355" s="193"/>
      <c r="K355" s="180"/>
    </row>
    <row r="356" spans="1:11" x14ac:dyDescent="0.25">
      <c r="C356" s="41"/>
      <c r="D356" s="96" t="s">
        <v>359</v>
      </c>
      <c r="E356" s="32"/>
      <c r="F356" s="224">
        <v>2105</v>
      </c>
      <c r="G356" s="224"/>
      <c r="H356" s="75"/>
      <c r="I356" s="126"/>
      <c r="J356" s="193"/>
      <c r="K356" s="180"/>
    </row>
    <row r="357" spans="1:11" x14ac:dyDescent="0.25">
      <c r="A357" s="217">
        <v>3</v>
      </c>
      <c r="B357" s="348">
        <v>40</v>
      </c>
      <c r="C357" s="145" t="s">
        <v>360</v>
      </c>
      <c r="D357" s="78" t="s">
        <v>9</v>
      </c>
      <c r="E357" s="77">
        <v>4550</v>
      </c>
      <c r="F357" s="242">
        <v>3033.59</v>
      </c>
      <c r="G357" s="242">
        <v>3033.59</v>
      </c>
      <c r="H357" s="151">
        <f>F357-E357</f>
        <v>-1516.4099999999999</v>
      </c>
      <c r="I357" s="152">
        <f>H357/E357</f>
        <v>-0.33327692307692303</v>
      </c>
      <c r="J357" s="194">
        <f>F357/F684</f>
        <v>2.749030511810979E-3</v>
      </c>
      <c r="K357" s="188">
        <v>3033.59</v>
      </c>
    </row>
    <row r="358" spans="1:11" x14ac:dyDescent="0.25">
      <c r="C358" s="41"/>
      <c r="D358" s="41" t="s">
        <v>361</v>
      </c>
      <c r="E358" s="40"/>
      <c r="F358" s="224">
        <v>1775</v>
      </c>
      <c r="G358" s="224"/>
      <c r="H358" s="75"/>
      <c r="I358" s="117"/>
      <c r="J358" s="193"/>
      <c r="K358" s="180"/>
    </row>
    <row r="359" spans="1:11" x14ac:dyDescent="0.25">
      <c r="C359" s="41"/>
      <c r="D359" s="41" t="s">
        <v>362</v>
      </c>
      <c r="E359" s="40"/>
      <c r="F359" s="224">
        <v>1000</v>
      </c>
      <c r="G359" s="224"/>
      <c r="H359" s="75"/>
      <c r="I359" s="117"/>
      <c r="J359" s="193"/>
      <c r="K359" s="180"/>
    </row>
    <row r="360" spans="1:11" x14ac:dyDescent="0.25">
      <c r="C360" s="41"/>
      <c r="D360" s="41" t="s">
        <v>357</v>
      </c>
      <c r="E360" s="40"/>
      <c r="F360" s="224">
        <v>3500</v>
      </c>
      <c r="G360" s="224"/>
      <c r="H360" s="75"/>
      <c r="I360" s="117"/>
      <c r="J360" s="193"/>
      <c r="K360" s="180"/>
    </row>
    <row r="361" spans="1:11" x14ac:dyDescent="0.25">
      <c r="C361" s="41"/>
      <c r="D361" s="146" t="s">
        <v>363</v>
      </c>
      <c r="E361" s="40"/>
      <c r="F361" s="224">
        <v>2500</v>
      </c>
      <c r="G361" s="224"/>
      <c r="H361" s="75"/>
      <c r="I361" s="117"/>
      <c r="J361" s="193"/>
      <c r="K361" s="180"/>
    </row>
    <row r="362" spans="1:11" x14ac:dyDescent="0.25">
      <c r="C362" s="125"/>
      <c r="D362" s="289" t="s">
        <v>146</v>
      </c>
      <c r="E362" s="161"/>
      <c r="F362" s="261">
        <v>1800</v>
      </c>
      <c r="G362" s="261"/>
      <c r="H362" s="75"/>
      <c r="I362" s="117"/>
      <c r="J362" s="193"/>
      <c r="K362" s="180"/>
    </row>
    <row r="363" spans="1:11" x14ac:dyDescent="0.25">
      <c r="C363" s="125"/>
      <c r="D363" s="289" t="s">
        <v>35</v>
      </c>
      <c r="E363" s="161"/>
      <c r="F363" s="224">
        <v>470</v>
      </c>
      <c r="G363" s="224"/>
      <c r="H363" s="75"/>
      <c r="I363" s="117"/>
      <c r="J363" s="193"/>
      <c r="K363" s="180"/>
    </row>
    <row r="364" spans="1:11" x14ac:dyDescent="0.25">
      <c r="A364" s="217">
        <v>4</v>
      </c>
      <c r="B364" s="348">
        <v>41</v>
      </c>
      <c r="C364" s="145" t="s">
        <v>364</v>
      </c>
      <c r="D364" s="162" t="s">
        <v>9</v>
      </c>
      <c r="E364" s="77">
        <v>13850</v>
      </c>
      <c r="F364" s="242">
        <v>9780</v>
      </c>
      <c r="G364" s="242">
        <v>9780</v>
      </c>
      <c r="H364" s="151">
        <f>F364-E364</f>
        <v>-4070</v>
      </c>
      <c r="I364" s="152">
        <f>H364/E364</f>
        <v>-0.29386281588447655</v>
      </c>
      <c r="J364" s="194">
        <f>F364/F684</f>
        <v>8.8626078031346922E-3</v>
      </c>
      <c r="K364" s="188">
        <v>9777.2800000000007</v>
      </c>
    </row>
    <row r="365" spans="1:11" x14ac:dyDescent="0.25">
      <c r="C365" s="41"/>
      <c r="D365" s="146" t="s">
        <v>365</v>
      </c>
      <c r="E365" s="40"/>
      <c r="F365" s="224">
        <v>2850</v>
      </c>
      <c r="G365" s="224"/>
      <c r="H365" s="176"/>
      <c r="I365" s="117"/>
      <c r="J365" s="193"/>
      <c r="K365" s="180"/>
    </row>
    <row r="366" spans="1:11" x14ac:dyDescent="0.25">
      <c r="C366" s="41"/>
      <c r="D366" s="41" t="s">
        <v>366</v>
      </c>
      <c r="E366" s="40"/>
      <c r="F366" s="224">
        <v>4800</v>
      </c>
      <c r="G366" s="224"/>
      <c r="H366" s="176"/>
      <c r="I366" s="117"/>
      <c r="J366" s="193"/>
      <c r="K366" s="180"/>
    </row>
    <row r="367" spans="1:11" x14ac:dyDescent="0.25">
      <c r="C367" s="41"/>
      <c r="D367" s="41" t="s">
        <v>234</v>
      </c>
      <c r="E367" s="40"/>
      <c r="F367" s="224">
        <v>3900</v>
      </c>
      <c r="G367" s="224"/>
      <c r="H367" s="176"/>
      <c r="I367" s="117"/>
      <c r="J367" s="193"/>
      <c r="K367" s="180"/>
    </row>
    <row r="368" spans="1:11" x14ac:dyDescent="0.25">
      <c r="C368" s="41"/>
      <c r="D368" s="41" t="s">
        <v>367</v>
      </c>
      <c r="E368" s="40"/>
      <c r="F368" s="224">
        <v>1000</v>
      </c>
      <c r="G368" s="224"/>
      <c r="H368" s="176"/>
      <c r="I368" s="117"/>
      <c r="J368" s="193"/>
      <c r="K368" s="180"/>
    </row>
    <row r="369" spans="1:11" x14ac:dyDescent="0.25">
      <c r="A369" s="217">
        <v>5</v>
      </c>
      <c r="B369" s="348">
        <v>42</v>
      </c>
      <c r="C369" s="145" t="s">
        <v>368</v>
      </c>
      <c r="D369" s="78" t="s">
        <v>9</v>
      </c>
      <c r="E369" s="38">
        <v>86893</v>
      </c>
      <c r="F369" s="228">
        <v>76195</v>
      </c>
      <c r="G369" s="228">
        <v>76195</v>
      </c>
      <c r="H369" s="148">
        <f>F369-E369</f>
        <v>-10698</v>
      </c>
      <c r="I369" s="149">
        <f>H369/E369</f>
        <v>-0.12311693692242183</v>
      </c>
      <c r="J369" s="194">
        <f>F369/F684</f>
        <v>6.9047689321047837E-2</v>
      </c>
      <c r="K369" s="188">
        <v>68735.66</v>
      </c>
    </row>
    <row r="370" spans="1:11" x14ac:dyDescent="0.25">
      <c r="C370" s="41"/>
      <c r="D370" s="37" t="s">
        <v>369</v>
      </c>
      <c r="E370" s="40"/>
      <c r="F370" s="224">
        <v>1460</v>
      </c>
      <c r="G370" s="224"/>
      <c r="H370" s="75"/>
      <c r="I370" s="117"/>
      <c r="J370" s="193"/>
      <c r="K370" s="180"/>
    </row>
    <row r="371" spans="1:11" x14ac:dyDescent="0.25">
      <c r="C371" s="41"/>
      <c r="D371" s="37" t="s">
        <v>370</v>
      </c>
      <c r="E371" s="40"/>
      <c r="F371" s="224">
        <v>5600</v>
      </c>
      <c r="G371" s="224"/>
      <c r="H371" s="75"/>
      <c r="I371" s="117"/>
      <c r="J371" s="193"/>
      <c r="K371" s="180"/>
    </row>
    <row r="372" spans="1:11" x14ac:dyDescent="0.25">
      <c r="C372" s="41"/>
      <c r="D372" s="37" t="s">
        <v>371</v>
      </c>
      <c r="E372" s="40"/>
      <c r="F372" s="224">
        <v>6780</v>
      </c>
      <c r="G372" s="224"/>
      <c r="H372" s="75"/>
      <c r="I372" s="117"/>
      <c r="J372" s="193"/>
      <c r="K372" s="180"/>
    </row>
    <row r="373" spans="1:11" x14ac:dyDescent="0.25">
      <c r="C373" s="41"/>
      <c r="D373" s="37" t="s">
        <v>372</v>
      </c>
      <c r="E373" s="40"/>
      <c r="F373" s="224">
        <v>9000</v>
      </c>
      <c r="G373" s="224"/>
      <c r="H373" s="75"/>
      <c r="I373" s="117"/>
      <c r="J373" s="193"/>
      <c r="K373" s="180"/>
    </row>
    <row r="374" spans="1:11" x14ac:dyDescent="0.25">
      <c r="C374" s="41"/>
      <c r="D374" s="37" t="s">
        <v>373</v>
      </c>
      <c r="E374" s="40"/>
      <c r="F374" s="224">
        <v>3000</v>
      </c>
      <c r="G374" s="224"/>
      <c r="H374" s="75"/>
      <c r="I374" s="117"/>
      <c r="J374" s="193"/>
      <c r="K374" s="180"/>
    </row>
    <row r="375" spans="1:11" x14ac:dyDescent="0.25">
      <c r="C375" s="41"/>
      <c r="D375" s="37" t="s">
        <v>374</v>
      </c>
      <c r="E375" s="40"/>
      <c r="F375" s="224">
        <v>3760</v>
      </c>
      <c r="G375" s="224"/>
      <c r="H375" s="75"/>
      <c r="I375" s="117"/>
      <c r="J375" s="193"/>
      <c r="K375" s="180"/>
    </row>
    <row r="376" spans="1:11" x14ac:dyDescent="0.25">
      <c r="C376" s="41"/>
      <c r="D376" s="37" t="s">
        <v>375</v>
      </c>
      <c r="E376" s="40"/>
      <c r="F376" s="224">
        <v>56000</v>
      </c>
      <c r="G376" s="224"/>
      <c r="H376" s="75"/>
      <c r="I376" s="117"/>
      <c r="J376" s="193"/>
      <c r="K376" s="180"/>
    </row>
    <row r="377" spans="1:11" x14ac:dyDescent="0.25">
      <c r="A377" s="217">
        <v>1</v>
      </c>
      <c r="B377" s="348">
        <v>43</v>
      </c>
      <c r="C377" s="145" t="s">
        <v>376</v>
      </c>
      <c r="D377" s="78" t="s">
        <v>9</v>
      </c>
      <c r="E377" s="77">
        <v>11100</v>
      </c>
      <c r="F377" s="235">
        <v>10819</v>
      </c>
      <c r="G377" s="235">
        <v>10819</v>
      </c>
      <c r="H377" s="177">
        <f>F377-E377</f>
        <v>-281</v>
      </c>
      <c r="I377" s="178">
        <f>H377/E377</f>
        <v>-2.5315315315315317E-2</v>
      </c>
      <c r="J377" s="194">
        <f>F377/F684</f>
        <v>9.804146607578142E-3</v>
      </c>
      <c r="K377" s="188">
        <v>7848.43</v>
      </c>
    </row>
    <row r="378" spans="1:11" x14ac:dyDescent="0.25">
      <c r="C378" s="41"/>
      <c r="D378" s="41" t="s">
        <v>377</v>
      </c>
      <c r="E378" s="40"/>
      <c r="F378" s="237">
        <v>11600</v>
      </c>
      <c r="H378"/>
      <c r="I378" s="131"/>
      <c r="J378" s="193"/>
      <c r="K378" s="180"/>
    </row>
    <row r="379" spans="1:11" x14ac:dyDescent="0.25">
      <c r="C379" s="41"/>
      <c r="D379" s="41" t="s">
        <v>378</v>
      </c>
      <c r="E379" s="40"/>
      <c r="F379" s="248">
        <v>975</v>
      </c>
      <c r="G379" s="248"/>
      <c r="H379" s="86"/>
      <c r="I379" s="131"/>
      <c r="J379" s="193"/>
      <c r="K379" s="180"/>
    </row>
    <row r="380" spans="1:11" x14ac:dyDescent="0.25">
      <c r="C380" s="41"/>
      <c r="D380" s="41" t="s">
        <v>379</v>
      </c>
      <c r="E380" s="40"/>
      <c r="F380" s="248">
        <v>3032</v>
      </c>
      <c r="G380" s="248"/>
      <c r="H380" s="86"/>
      <c r="I380" s="131"/>
      <c r="J380" s="193"/>
      <c r="K380" s="180"/>
    </row>
    <row r="381" spans="1:11" x14ac:dyDescent="0.25">
      <c r="C381" s="41"/>
      <c r="D381" s="41" t="s">
        <v>380</v>
      </c>
      <c r="E381" s="40"/>
      <c r="F381" s="248">
        <v>3000</v>
      </c>
      <c r="G381" s="248"/>
      <c r="H381" s="86"/>
      <c r="I381" s="131"/>
      <c r="J381" s="193"/>
      <c r="K381" s="180"/>
    </row>
    <row r="382" spans="1:11" x14ac:dyDescent="0.25">
      <c r="C382" s="41"/>
      <c r="D382" s="41" t="s">
        <v>381</v>
      </c>
      <c r="E382" s="40"/>
      <c r="F382" s="248">
        <v>3300</v>
      </c>
      <c r="G382" s="248"/>
      <c r="H382" s="86"/>
      <c r="I382" s="131"/>
      <c r="J382" s="193"/>
      <c r="K382" s="180"/>
    </row>
    <row r="383" spans="1:11" x14ac:dyDescent="0.25">
      <c r="C383" s="41"/>
      <c r="D383" s="41" t="s">
        <v>382</v>
      </c>
      <c r="E383" s="40"/>
      <c r="F383" s="248">
        <v>2600</v>
      </c>
      <c r="G383" s="248"/>
      <c r="H383" s="86"/>
      <c r="I383" s="131"/>
      <c r="J383" s="193"/>
      <c r="K383" s="180"/>
    </row>
    <row r="384" spans="1:11" x14ac:dyDescent="0.25">
      <c r="C384" s="41"/>
      <c r="D384" s="41" t="s">
        <v>383</v>
      </c>
      <c r="E384" s="40"/>
      <c r="F384" s="248">
        <v>3925</v>
      </c>
      <c r="G384" s="248"/>
      <c r="H384" s="86"/>
      <c r="I384" s="131"/>
      <c r="J384" s="193"/>
      <c r="K384" s="180"/>
    </row>
    <row r="385" spans="1:11" x14ac:dyDescent="0.25">
      <c r="C385" s="41"/>
      <c r="D385" s="41" t="s">
        <v>384</v>
      </c>
      <c r="E385" s="40"/>
      <c r="F385" s="248">
        <v>1000</v>
      </c>
      <c r="G385" s="248"/>
      <c r="H385" s="86"/>
      <c r="I385" s="131"/>
      <c r="J385" s="193"/>
      <c r="K385" s="180"/>
    </row>
    <row r="386" spans="1:11" x14ac:dyDescent="0.25">
      <c r="A386" s="217">
        <v>2</v>
      </c>
      <c r="B386" s="348">
        <v>44</v>
      </c>
      <c r="C386" s="145" t="s">
        <v>385</v>
      </c>
      <c r="D386" s="78" t="s">
        <v>9</v>
      </c>
      <c r="E386" s="77">
        <v>9460</v>
      </c>
      <c r="F386" s="249">
        <v>7200</v>
      </c>
      <c r="G386" s="249">
        <v>7200</v>
      </c>
      <c r="H386" s="163">
        <f>F386-E386</f>
        <v>-2260</v>
      </c>
      <c r="I386" s="152">
        <f>H386/E386</f>
        <v>-0.23890063424947147</v>
      </c>
      <c r="J386" s="194">
        <f>F386/F684</f>
        <v>6.5246192415715524E-3</v>
      </c>
      <c r="K386" s="188">
        <v>7198.94</v>
      </c>
    </row>
    <row r="387" spans="1:11" x14ac:dyDescent="0.25">
      <c r="C387" s="41"/>
      <c r="D387" s="37" t="s">
        <v>386</v>
      </c>
      <c r="E387" s="35"/>
      <c r="F387" s="250">
        <v>290</v>
      </c>
      <c r="G387" s="250"/>
      <c r="H387" s="86"/>
      <c r="I387" s="131"/>
      <c r="J387" s="193"/>
      <c r="K387" s="180"/>
    </row>
    <row r="388" spans="1:11" x14ac:dyDescent="0.25">
      <c r="C388" s="41"/>
      <c r="D388" s="80" t="s">
        <v>387</v>
      </c>
      <c r="E388" s="35"/>
      <c r="F388" s="250">
        <v>15000</v>
      </c>
      <c r="G388" s="250"/>
      <c r="H388" s="86"/>
      <c r="I388" s="131"/>
      <c r="J388" s="193"/>
      <c r="K388" s="180"/>
    </row>
    <row r="389" spans="1:11" x14ac:dyDescent="0.25">
      <c r="C389" s="41"/>
      <c r="D389" s="287" t="s">
        <v>388</v>
      </c>
      <c r="E389" s="35"/>
      <c r="F389" s="288">
        <v>17000</v>
      </c>
      <c r="G389" s="288"/>
      <c r="H389" s="86"/>
      <c r="I389" s="131"/>
      <c r="J389" s="193"/>
      <c r="K389" s="180"/>
    </row>
    <row r="390" spans="1:11" x14ac:dyDescent="0.25">
      <c r="A390" s="217">
        <v>3</v>
      </c>
      <c r="B390" s="348">
        <v>45</v>
      </c>
      <c r="C390" s="145" t="s">
        <v>389</v>
      </c>
      <c r="D390" s="78" t="s">
        <v>9</v>
      </c>
      <c r="E390" s="77">
        <v>26000</v>
      </c>
      <c r="F390" s="242">
        <v>14305</v>
      </c>
      <c r="G390" s="242">
        <v>14305</v>
      </c>
      <c r="H390" s="155">
        <f>F390-E390</f>
        <v>-11695</v>
      </c>
      <c r="I390" s="152">
        <f>H390/E390</f>
        <v>-0.4498076923076923</v>
      </c>
      <c r="J390" s="194">
        <f>F390/F684</f>
        <v>1.2963149757039036E-2</v>
      </c>
      <c r="K390" s="188">
        <v>14305.12</v>
      </c>
    </row>
    <row r="391" spans="1:11" x14ac:dyDescent="0.25">
      <c r="C391" s="41"/>
      <c r="D391" s="112" t="s">
        <v>390</v>
      </c>
      <c r="E391" s="40"/>
      <c r="F391" s="248"/>
      <c r="G391" s="248"/>
      <c r="H391" s="86"/>
      <c r="I391" s="117"/>
      <c r="J391" s="193"/>
      <c r="K391" s="180"/>
    </row>
    <row r="392" spans="1:11" x14ac:dyDescent="0.25">
      <c r="C392" s="41"/>
      <c r="D392" s="41" t="s">
        <v>391</v>
      </c>
      <c r="E392" s="40"/>
      <c r="F392" s="248">
        <v>4000</v>
      </c>
      <c r="G392" s="248"/>
      <c r="H392" s="86"/>
      <c r="I392" s="117"/>
      <c r="J392" s="193"/>
      <c r="K392" s="180"/>
    </row>
    <row r="393" spans="1:11" x14ac:dyDescent="0.25">
      <c r="C393" s="41"/>
      <c r="D393" s="171" t="s">
        <v>392</v>
      </c>
      <c r="E393" s="40"/>
      <c r="F393" s="248">
        <v>4000</v>
      </c>
      <c r="G393" s="248"/>
      <c r="H393" s="86"/>
      <c r="I393" s="117"/>
      <c r="J393" s="193"/>
      <c r="K393" s="180"/>
    </row>
    <row r="394" spans="1:11" x14ac:dyDescent="0.25">
      <c r="C394" s="41"/>
      <c r="D394" s="171" t="s">
        <v>393</v>
      </c>
      <c r="E394" s="40"/>
      <c r="F394" s="248">
        <v>4000</v>
      </c>
      <c r="G394" s="248"/>
      <c r="H394" s="86"/>
      <c r="I394" s="117"/>
      <c r="J394" s="193"/>
      <c r="K394" s="180"/>
    </row>
    <row r="395" spans="1:11" x14ac:dyDescent="0.25">
      <c r="C395" s="41"/>
      <c r="D395" s="171" t="s">
        <v>394</v>
      </c>
      <c r="E395" s="40"/>
      <c r="F395" s="248">
        <v>200</v>
      </c>
      <c r="G395" s="248"/>
      <c r="H395" s="86"/>
      <c r="I395" s="117"/>
      <c r="J395" s="193"/>
      <c r="K395" s="180"/>
    </row>
    <row r="396" spans="1:11" x14ac:dyDescent="0.25">
      <c r="C396" s="41"/>
      <c r="D396" s="171" t="s">
        <v>395</v>
      </c>
      <c r="E396" s="40"/>
      <c r="F396" s="248">
        <v>1000</v>
      </c>
      <c r="G396" s="248"/>
      <c r="H396" s="86"/>
      <c r="I396" s="117"/>
      <c r="J396" s="193"/>
      <c r="K396" s="180"/>
    </row>
    <row r="397" spans="1:11" x14ac:dyDescent="0.25">
      <c r="C397" s="41"/>
      <c r="D397" s="112" t="s">
        <v>396</v>
      </c>
      <c r="E397" s="40"/>
      <c r="F397" s="248"/>
      <c r="G397" s="248"/>
      <c r="H397" s="86"/>
      <c r="I397" s="117"/>
      <c r="J397" s="193"/>
      <c r="K397" s="180"/>
    </row>
    <row r="398" spans="1:11" x14ac:dyDescent="0.25">
      <c r="C398" s="41"/>
      <c r="D398" s="41" t="s">
        <v>397</v>
      </c>
      <c r="E398" s="40"/>
      <c r="F398" s="248">
        <v>4000</v>
      </c>
      <c r="G398" s="248"/>
      <c r="H398" s="86"/>
      <c r="I398" s="117"/>
      <c r="J398" s="193"/>
      <c r="K398" s="180"/>
    </row>
    <row r="399" spans="1:11" x14ac:dyDescent="0.25">
      <c r="C399" s="41"/>
      <c r="D399" s="41" t="s">
        <v>398</v>
      </c>
      <c r="E399" s="40"/>
      <c r="F399" s="248">
        <v>4000</v>
      </c>
      <c r="G399" s="248"/>
      <c r="H399" s="86"/>
      <c r="I399" s="117"/>
      <c r="J399" s="193"/>
      <c r="K399" s="180"/>
    </row>
    <row r="400" spans="1:11" x14ac:dyDescent="0.25">
      <c r="C400" s="41"/>
      <c r="D400" s="41" t="s">
        <v>393</v>
      </c>
      <c r="E400" s="40"/>
      <c r="F400" s="248">
        <v>4000</v>
      </c>
      <c r="G400" s="248"/>
      <c r="H400" s="86"/>
      <c r="I400" s="117"/>
      <c r="J400" s="193"/>
      <c r="K400" s="180"/>
    </row>
    <row r="401" spans="1:11" x14ac:dyDescent="0.25">
      <c r="C401" s="41"/>
      <c r="D401" s="41" t="s">
        <v>394</v>
      </c>
      <c r="E401" s="40"/>
      <c r="F401" s="248">
        <v>200</v>
      </c>
      <c r="G401" s="248"/>
      <c r="H401" s="86"/>
      <c r="I401" s="117"/>
      <c r="J401" s="193"/>
      <c r="K401" s="180"/>
    </row>
    <row r="402" spans="1:11" x14ac:dyDescent="0.25">
      <c r="C402" s="41"/>
      <c r="D402" s="41" t="s">
        <v>399</v>
      </c>
      <c r="E402" s="40"/>
      <c r="F402" s="248">
        <v>1000</v>
      </c>
      <c r="G402" s="248"/>
      <c r="H402" s="86"/>
      <c r="I402" s="117"/>
      <c r="J402" s="193"/>
      <c r="K402" s="180"/>
    </row>
    <row r="403" spans="1:11" x14ac:dyDescent="0.25">
      <c r="A403" s="217">
        <v>4</v>
      </c>
      <c r="B403" s="348">
        <v>46</v>
      </c>
      <c r="C403" s="145" t="s">
        <v>400</v>
      </c>
      <c r="D403" s="78" t="s">
        <v>9</v>
      </c>
      <c r="E403" s="77">
        <v>17328.88</v>
      </c>
      <c r="F403" s="249">
        <v>20053</v>
      </c>
      <c r="G403" s="249">
        <v>20053</v>
      </c>
      <c r="H403" s="163">
        <f>F403-E403</f>
        <v>2724.119999999999</v>
      </c>
      <c r="I403" s="152">
        <f>H403/E403</f>
        <v>0.15720115783593624</v>
      </c>
      <c r="J403" s="194">
        <f>F403/F684</f>
        <v>1.817197078489366E-2</v>
      </c>
      <c r="K403" s="188">
        <v>14647.4</v>
      </c>
    </row>
    <row r="404" spans="1:11" x14ac:dyDescent="0.25">
      <c r="C404" s="41"/>
      <c r="D404" s="37" t="s">
        <v>401</v>
      </c>
      <c r="E404" s="40"/>
      <c r="F404" s="248">
        <v>12176.88</v>
      </c>
      <c r="G404" s="248"/>
      <c r="H404" s="86"/>
      <c r="I404" s="117"/>
      <c r="J404" s="193"/>
      <c r="K404" s="180"/>
    </row>
    <row r="405" spans="1:11" x14ac:dyDescent="0.25">
      <c r="C405" s="41"/>
      <c r="D405" s="41" t="s">
        <v>402</v>
      </c>
      <c r="E405" s="40"/>
      <c r="F405" s="248">
        <v>27913</v>
      </c>
      <c r="G405" s="248"/>
      <c r="H405" s="86"/>
      <c r="I405" s="117"/>
      <c r="J405" s="193"/>
      <c r="K405" s="180"/>
    </row>
    <row r="406" spans="1:11" x14ac:dyDescent="0.25">
      <c r="A406" s="217">
        <v>5</v>
      </c>
      <c r="B406" s="348">
        <v>47</v>
      </c>
      <c r="C406" s="145" t="s">
        <v>403</v>
      </c>
      <c r="D406" s="42" t="s">
        <v>9</v>
      </c>
      <c r="E406" s="77">
        <v>29000</v>
      </c>
      <c r="F406" s="249">
        <v>19303</v>
      </c>
      <c r="G406" s="249">
        <v>19303</v>
      </c>
      <c r="H406" s="163">
        <f>F406-E406</f>
        <v>-9697</v>
      </c>
      <c r="I406" s="152">
        <f>H406/E406</f>
        <v>-0.3343793103448276</v>
      </c>
      <c r="J406" s="194">
        <f>F406/F684</f>
        <v>1.7492322947229955E-2</v>
      </c>
      <c r="K406" s="188">
        <v>19303.29</v>
      </c>
    </row>
    <row r="407" spans="1:11" x14ac:dyDescent="0.25">
      <c r="C407" s="41"/>
      <c r="D407" s="41" t="s">
        <v>404</v>
      </c>
      <c r="E407" s="40"/>
      <c r="F407" s="248">
        <v>15056.72</v>
      </c>
      <c r="G407" s="248"/>
      <c r="H407" s="86"/>
      <c r="I407" s="117"/>
      <c r="J407" s="193"/>
      <c r="K407" s="180"/>
    </row>
    <row r="408" spans="1:11" x14ac:dyDescent="0.25">
      <c r="C408" s="41"/>
      <c r="D408" s="41" t="s">
        <v>405</v>
      </c>
      <c r="E408" s="40"/>
      <c r="F408" s="248">
        <v>2899</v>
      </c>
      <c r="G408" s="248"/>
      <c r="H408" s="86"/>
      <c r="I408" s="117"/>
      <c r="J408" s="193"/>
      <c r="K408" s="180"/>
    </row>
    <row r="409" spans="1:11" x14ac:dyDescent="0.25">
      <c r="C409" s="41"/>
      <c r="D409" s="41" t="s">
        <v>406</v>
      </c>
      <c r="E409" s="40"/>
      <c r="F409" s="248">
        <v>4550</v>
      </c>
      <c r="G409" s="248"/>
      <c r="H409" s="86"/>
      <c r="I409" s="117"/>
      <c r="J409" s="193"/>
      <c r="K409" s="180"/>
    </row>
    <row r="410" spans="1:11" x14ac:dyDescent="0.25">
      <c r="C410" s="41"/>
      <c r="D410" s="41" t="s">
        <v>407</v>
      </c>
      <c r="E410" s="40"/>
      <c r="F410" s="248">
        <v>7412.16</v>
      </c>
      <c r="G410" s="248"/>
      <c r="H410" s="86"/>
      <c r="I410" s="117"/>
      <c r="J410" s="193"/>
      <c r="K410" s="180"/>
    </row>
    <row r="411" spans="1:11" x14ac:dyDescent="0.25">
      <c r="C411" s="41"/>
      <c r="D411" s="37" t="s">
        <v>408</v>
      </c>
      <c r="E411" s="40"/>
      <c r="F411" s="250">
        <v>2260</v>
      </c>
      <c r="G411" s="250"/>
      <c r="H411" s="86"/>
      <c r="I411" s="117"/>
      <c r="J411" s="193"/>
      <c r="K411" s="180"/>
    </row>
    <row r="412" spans="1:11" x14ac:dyDescent="0.25">
      <c r="A412" s="217">
        <v>1</v>
      </c>
      <c r="B412" s="348">
        <v>48</v>
      </c>
      <c r="C412" s="145" t="s">
        <v>409</v>
      </c>
      <c r="D412" s="42" t="s">
        <v>9</v>
      </c>
      <c r="E412" s="77">
        <v>9471.18</v>
      </c>
      <c r="F412" s="251">
        <v>7250</v>
      </c>
      <c r="G412" s="251">
        <v>7250</v>
      </c>
      <c r="H412" s="87">
        <f>F412-E412</f>
        <v>-2221.1800000000003</v>
      </c>
      <c r="I412" s="124">
        <f>H412/E412</f>
        <v>-0.23451988031058435</v>
      </c>
      <c r="J412" s="194">
        <f>F412/F684</f>
        <v>6.5699290974157998E-3</v>
      </c>
      <c r="K412" s="188">
        <v>7596.57</v>
      </c>
    </row>
    <row r="413" spans="1:11" x14ac:dyDescent="0.25">
      <c r="C413" s="37"/>
      <c r="D413" s="41" t="s">
        <v>410</v>
      </c>
      <c r="E413" s="35"/>
      <c r="F413" s="250">
        <v>2000</v>
      </c>
      <c r="G413" s="250"/>
      <c r="H413" s="86"/>
      <c r="I413" s="126"/>
      <c r="J413" s="193"/>
      <c r="K413" s="180"/>
    </row>
    <row r="414" spans="1:11" x14ac:dyDescent="0.25">
      <c r="C414" s="37"/>
      <c r="D414" s="41" t="s">
        <v>411</v>
      </c>
      <c r="E414" s="35"/>
      <c r="F414" s="233">
        <v>2000</v>
      </c>
      <c r="G414" s="233"/>
      <c r="H414" s="75"/>
      <c r="I414" s="126"/>
      <c r="J414" s="193"/>
      <c r="K414" s="180"/>
    </row>
    <row r="415" spans="1:11" x14ac:dyDescent="0.25">
      <c r="C415" s="37"/>
      <c r="D415" s="41" t="s">
        <v>412</v>
      </c>
      <c r="E415" s="35"/>
      <c r="F415" s="233">
        <v>300</v>
      </c>
      <c r="G415" s="233"/>
      <c r="H415" s="75"/>
      <c r="I415" s="126"/>
      <c r="J415" s="193"/>
      <c r="K415" s="180"/>
    </row>
    <row r="416" spans="1:11" x14ac:dyDescent="0.25">
      <c r="C416" s="37"/>
      <c r="D416" s="41" t="s">
        <v>413</v>
      </c>
      <c r="E416" s="35"/>
      <c r="F416" s="233">
        <v>2550</v>
      </c>
      <c r="G416" s="233"/>
      <c r="H416" s="75"/>
      <c r="I416" s="126"/>
      <c r="J416" s="193"/>
      <c r="K416" s="180"/>
    </row>
    <row r="417" spans="1:11" x14ac:dyDescent="0.25">
      <c r="C417" s="37"/>
      <c r="D417" s="41" t="s">
        <v>414</v>
      </c>
      <c r="E417" s="35"/>
      <c r="F417" s="252">
        <v>750</v>
      </c>
      <c r="G417" s="252"/>
      <c r="H417" s="75"/>
      <c r="I417" s="126"/>
      <c r="J417" s="193"/>
      <c r="K417" s="180"/>
    </row>
    <row r="418" spans="1:11" x14ac:dyDescent="0.25">
      <c r="C418" s="37"/>
      <c r="D418" s="41" t="s">
        <v>415</v>
      </c>
      <c r="E418" s="35"/>
      <c r="F418" s="233">
        <v>4000</v>
      </c>
      <c r="G418" s="233"/>
      <c r="H418" s="75"/>
      <c r="I418" s="126"/>
      <c r="J418" s="193"/>
      <c r="K418" s="180"/>
    </row>
    <row r="419" spans="1:11" x14ac:dyDescent="0.25">
      <c r="C419" s="37"/>
      <c r="D419" s="41" t="s">
        <v>75</v>
      </c>
      <c r="E419" s="35"/>
      <c r="F419" s="233">
        <v>2000</v>
      </c>
      <c r="G419" s="233"/>
      <c r="H419" s="75"/>
      <c r="I419" s="126"/>
      <c r="J419" s="193"/>
      <c r="K419" s="180"/>
    </row>
    <row r="420" spans="1:11" x14ac:dyDescent="0.25">
      <c r="C420" s="37"/>
      <c r="D420" s="41" t="s">
        <v>416</v>
      </c>
      <c r="E420" s="35"/>
      <c r="F420" s="253">
        <v>150</v>
      </c>
      <c r="G420" s="253"/>
      <c r="H420" s="75"/>
      <c r="I420" s="126"/>
      <c r="J420" s="193"/>
      <c r="K420" s="180"/>
    </row>
    <row r="421" spans="1:11" x14ac:dyDescent="0.25">
      <c r="C421" s="37"/>
      <c r="D421" s="41" t="s">
        <v>417</v>
      </c>
      <c r="E421" s="35"/>
      <c r="F421" s="233">
        <v>150</v>
      </c>
      <c r="G421" s="233"/>
      <c r="H421" s="75"/>
      <c r="I421" s="126"/>
      <c r="J421" s="193"/>
      <c r="K421" s="180"/>
    </row>
    <row r="422" spans="1:11" x14ac:dyDescent="0.25">
      <c r="C422" s="37"/>
      <c r="D422" s="41" t="s">
        <v>418</v>
      </c>
      <c r="E422" s="35"/>
      <c r="F422" s="233">
        <v>300</v>
      </c>
      <c r="G422" s="233"/>
      <c r="H422" s="75"/>
      <c r="I422" s="126"/>
      <c r="J422" s="193"/>
      <c r="K422" s="180"/>
    </row>
    <row r="423" spans="1:11" x14ac:dyDescent="0.25">
      <c r="C423" s="41"/>
      <c r="D423" s="41" t="s">
        <v>419</v>
      </c>
      <c r="E423" s="40"/>
      <c r="F423" s="233">
        <v>1300</v>
      </c>
      <c r="G423" s="233"/>
      <c r="H423" s="75"/>
      <c r="I423" s="117"/>
      <c r="J423" s="193"/>
      <c r="K423" s="180"/>
    </row>
    <row r="424" spans="1:11" x14ac:dyDescent="0.25">
      <c r="B424" s="347">
        <v>49</v>
      </c>
      <c r="C424" s="185" t="s">
        <v>420</v>
      </c>
      <c r="D424" s="108" t="s">
        <v>9</v>
      </c>
      <c r="E424" s="186">
        <v>1013.57</v>
      </c>
      <c r="F424" s="254">
        <f>SUM(F425:F431)</f>
        <v>0</v>
      </c>
      <c r="G424" s="254">
        <v>0</v>
      </c>
      <c r="H424" s="109">
        <f>F424-E424</f>
        <v>-1013.57</v>
      </c>
      <c r="I424" s="187">
        <f>H424/E424</f>
        <v>-1</v>
      </c>
      <c r="J424" s="199">
        <f>F424/F684</f>
        <v>0</v>
      </c>
      <c r="K424" s="191">
        <v>721.82</v>
      </c>
    </row>
    <row r="425" spans="1:11" x14ac:dyDescent="0.25">
      <c r="C425" s="37"/>
      <c r="D425" s="41" t="s">
        <v>421</v>
      </c>
      <c r="E425" s="35"/>
      <c r="F425" s="233"/>
      <c r="G425" s="233"/>
      <c r="H425" s="75"/>
      <c r="I425" s="126"/>
      <c r="J425" s="193"/>
      <c r="K425" s="180"/>
    </row>
    <row r="426" spans="1:11" x14ac:dyDescent="0.25">
      <c r="C426" s="37"/>
      <c r="D426" s="41" t="s">
        <v>422</v>
      </c>
      <c r="E426" s="35"/>
      <c r="F426" s="233"/>
      <c r="G426" s="233"/>
      <c r="H426" s="75"/>
      <c r="I426" s="126"/>
      <c r="J426" s="193"/>
      <c r="K426" s="180"/>
    </row>
    <row r="427" spans="1:11" x14ac:dyDescent="0.25">
      <c r="C427" s="37"/>
      <c r="D427" s="41" t="s">
        <v>423</v>
      </c>
      <c r="E427" s="35"/>
      <c r="F427" s="233"/>
      <c r="G427" s="233"/>
      <c r="H427" s="75"/>
      <c r="I427" s="126"/>
      <c r="J427" s="193"/>
      <c r="K427" s="180"/>
    </row>
    <row r="428" spans="1:11" x14ac:dyDescent="0.25">
      <c r="C428" s="37"/>
      <c r="D428" s="41" t="s">
        <v>361</v>
      </c>
      <c r="E428" s="35"/>
      <c r="F428" s="233"/>
      <c r="G428" s="233"/>
      <c r="H428" s="75"/>
      <c r="I428" s="126"/>
      <c r="J428" s="193"/>
      <c r="K428" s="180"/>
    </row>
    <row r="429" spans="1:11" x14ac:dyDescent="0.25">
      <c r="C429" s="37"/>
      <c r="D429" s="41" t="s">
        <v>424</v>
      </c>
      <c r="E429" s="35"/>
      <c r="F429" s="233"/>
      <c r="G429" s="233"/>
      <c r="H429" s="75"/>
      <c r="I429" s="126"/>
      <c r="J429" s="193"/>
      <c r="K429" s="180"/>
    </row>
    <row r="430" spans="1:11" x14ac:dyDescent="0.25">
      <c r="C430" s="37"/>
      <c r="D430" s="41" t="s">
        <v>425</v>
      </c>
      <c r="E430" s="35"/>
      <c r="F430" s="233"/>
      <c r="G430" s="233"/>
      <c r="H430" s="75"/>
      <c r="I430" s="126"/>
      <c r="J430" s="193"/>
      <c r="K430" s="180"/>
    </row>
    <row r="431" spans="1:11" x14ac:dyDescent="0.25">
      <c r="C431" s="43"/>
      <c r="D431" s="41" t="s">
        <v>426</v>
      </c>
      <c r="E431" s="81"/>
      <c r="F431" s="255"/>
      <c r="G431" s="255"/>
      <c r="H431" s="75"/>
      <c r="I431" s="132"/>
      <c r="J431" s="193"/>
      <c r="K431" s="180"/>
    </row>
    <row r="432" spans="1:11" x14ac:dyDescent="0.25">
      <c r="A432" s="217">
        <v>2</v>
      </c>
      <c r="B432" s="348">
        <v>50</v>
      </c>
      <c r="C432" s="145" t="s">
        <v>427</v>
      </c>
      <c r="D432" s="42" t="s">
        <v>9</v>
      </c>
      <c r="E432" s="77">
        <v>24140</v>
      </c>
      <c r="F432" s="242">
        <v>7874</v>
      </c>
      <c r="G432" s="242">
        <v>7874</v>
      </c>
      <c r="H432" s="151">
        <f>F432-E432</f>
        <v>-16266</v>
      </c>
      <c r="I432" s="152">
        <f>H432/E432</f>
        <v>-0.67381938690969345</v>
      </c>
      <c r="J432" s="194">
        <f>F432/F684</f>
        <v>7.1353960983520006E-3</v>
      </c>
      <c r="K432" s="188">
        <v>5809.92</v>
      </c>
    </row>
    <row r="433" spans="1:11" x14ac:dyDescent="0.25">
      <c r="C433" s="37"/>
      <c r="D433" s="41" t="s">
        <v>419</v>
      </c>
      <c r="E433" s="40"/>
      <c r="F433" s="224">
        <v>1300</v>
      </c>
      <c r="G433" s="224"/>
      <c r="H433" s="75"/>
      <c r="I433" s="117"/>
      <c r="J433" s="193"/>
      <c r="K433" s="180"/>
    </row>
    <row r="434" spans="1:11" x14ac:dyDescent="0.25">
      <c r="C434" s="37"/>
      <c r="D434" s="41" t="s">
        <v>428</v>
      </c>
      <c r="E434" s="40"/>
      <c r="F434" s="224">
        <v>4320</v>
      </c>
      <c r="G434" s="224"/>
      <c r="H434" s="75"/>
      <c r="I434" s="117"/>
      <c r="J434" s="193"/>
      <c r="K434" s="180"/>
    </row>
    <row r="435" spans="1:11" x14ac:dyDescent="0.25">
      <c r="C435" s="37"/>
      <c r="D435" s="41" t="s">
        <v>429</v>
      </c>
      <c r="E435" s="40"/>
      <c r="F435" s="224">
        <v>7650</v>
      </c>
      <c r="G435" s="224"/>
      <c r="H435" s="75"/>
      <c r="I435" s="117"/>
      <c r="J435" s="193"/>
      <c r="K435" s="180"/>
    </row>
    <row r="436" spans="1:11" x14ac:dyDescent="0.25">
      <c r="C436" s="37"/>
      <c r="D436" s="41" t="s">
        <v>430</v>
      </c>
      <c r="E436" s="40"/>
      <c r="F436" s="224">
        <v>3900</v>
      </c>
      <c r="G436" s="224"/>
      <c r="H436" s="75"/>
      <c r="I436" s="117"/>
      <c r="J436" s="193"/>
      <c r="K436" s="180"/>
    </row>
    <row r="437" spans="1:11" x14ac:dyDescent="0.25">
      <c r="C437" s="37"/>
      <c r="D437" s="41" t="s">
        <v>431</v>
      </c>
      <c r="E437" s="40"/>
      <c r="F437" s="224">
        <v>7650</v>
      </c>
      <c r="G437" s="224"/>
      <c r="H437" s="75"/>
      <c r="I437" s="117"/>
      <c r="J437" s="193"/>
      <c r="K437" s="180"/>
    </row>
    <row r="438" spans="1:11" x14ac:dyDescent="0.25">
      <c r="C438" s="37"/>
      <c r="D438" s="41" t="s">
        <v>432</v>
      </c>
      <c r="E438" s="40"/>
      <c r="F438" s="224">
        <v>500</v>
      </c>
      <c r="G438" s="224"/>
      <c r="H438" s="75"/>
      <c r="I438" s="117"/>
      <c r="J438" s="193"/>
      <c r="K438" s="180"/>
    </row>
    <row r="439" spans="1:11" x14ac:dyDescent="0.25">
      <c r="C439" s="37"/>
      <c r="D439" s="41" t="s">
        <v>304</v>
      </c>
      <c r="E439" s="40"/>
      <c r="F439" s="224">
        <v>1750</v>
      </c>
      <c r="G439" s="224"/>
      <c r="H439" s="75"/>
      <c r="I439" s="117"/>
      <c r="J439" s="193"/>
      <c r="K439" s="180"/>
    </row>
    <row r="440" spans="1:11" x14ac:dyDescent="0.25">
      <c r="C440" s="37"/>
      <c r="D440" s="41" t="s">
        <v>433</v>
      </c>
      <c r="E440" s="40"/>
      <c r="F440" s="224">
        <v>1950</v>
      </c>
      <c r="G440" s="224"/>
      <c r="H440" s="75"/>
      <c r="I440" s="117"/>
      <c r="J440" s="193"/>
      <c r="K440" s="180"/>
    </row>
    <row r="441" spans="1:11" x14ac:dyDescent="0.25">
      <c r="C441" s="41"/>
      <c r="D441" s="41" t="s">
        <v>434</v>
      </c>
      <c r="E441" s="40"/>
      <c r="F441" s="224">
        <v>1570</v>
      </c>
      <c r="G441" s="224"/>
      <c r="H441" s="75"/>
      <c r="I441" s="117"/>
      <c r="J441" s="193"/>
      <c r="K441" s="180"/>
    </row>
    <row r="442" spans="1:11" x14ac:dyDescent="0.25">
      <c r="C442" s="41"/>
      <c r="D442" s="41" t="s">
        <v>435</v>
      </c>
      <c r="E442" s="40"/>
      <c r="F442" s="224">
        <v>800</v>
      </c>
      <c r="G442" s="224"/>
      <c r="H442" s="75"/>
      <c r="I442" s="117"/>
      <c r="J442" s="193"/>
      <c r="K442" s="180"/>
    </row>
    <row r="443" spans="1:11" x14ac:dyDescent="0.25">
      <c r="C443" s="41"/>
      <c r="D443" s="41" t="s">
        <v>11</v>
      </c>
      <c r="E443" s="40"/>
      <c r="F443" s="224">
        <v>1310</v>
      </c>
      <c r="G443" s="224"/>
      <c r="H443" s="75"/>
      <c r="I443" s="117"/>
      <c r="J443" s="193"/>
      <c r="K443" s="180"/>
    </row>
    <row r="444" spans="1:11" x14ac:dyDescent="0.25">
      <c r="B444" s="347">
        <v>51</v>
      </c>
      <c r="C444" s="108" t="s">
        <v>436</v>
      </c>
      <c r="D444" s="108" t="s">
        <v>9</v>
      </c>
      <c r="E444" s="109">
        <v>0</v>
      </c>
      <c r="F444" s="256">
        <f>SUM(F445)</f>
        <v>0</v>
      </c>
      <c r="G444" s="256">
        <v>0</v>
      </c>
      <c r="H444" s="109">
        <f>F444-E444</f>
        <v>0</v>
      </c>
      <c r="I444" s="127" t="e">
        <f>H444/E444</f>
        <v>#DIV/0!</v>
      </c>
      <c r="J444" s="199">
        <f>F444/F684</f>
        <v>0</v>
      </c>
      <c r="K444" s="191">
        <v>483.72</v>
      </c>
    </row>
    <row r="445" spans="1:11" x14ac:dyDescent="0.25">
      <c r="C445" s="41"/>
      <c r="D445" s="41" t="s">
        <v>437</v>
      </c>
      <c r="E445" s="40"/>
      <c r="F445" s="224"/>
      <c r="G445" s="224"/>
      <c r="H445" s="75"/>
      <c r="I445" s="117"/>
      <c r="J445" s="193"/>
      <c r="K445" s="180"/>
    </row>
    <row r="446" spans="1:11" x14ac:dyDescent="0.25">
      <c r="A446" s="217">
        <v>3</v>
      </c>
      <c r="B446" s="348">
        <v>52</v>
      </c>
      <c r="C446" s="145" t="s">
        <v>438</v>
      </c>
      <c r="D446" s="42" t="s">
        <v>9</v>
      </c>
      <c r="E446" s="38">
        <v>14620</v>
      </c>
      <c r="F446" s="257">
        <v>9135</v>
      </c>
      <c r="G446" s="257">
        <v>9135</v>
      </c>
      <c r="H446" s="212">
        <f>F446-E446</f>
        <v>-5485</v>
      </c>
      <c r="I446" s="213">
        <f>H446/E446</f>
        <v>-0.37517099863201092</v>
      </c>
      <c r="J446" s="194">
        <f>F446/F684</f>
        <v>8.2781106627439066E-3</v>
      </c>
      <c r="K446" s="188">
        <v>7322.68</v>
      </c>
    </row>
    <row r="447" spans="1:11" x14ac:dyDescent="0.25">
      <c r="C447" s="41"/>
      <c r="D447" s="37" t="s">
        <v>439</v>
      </c>
      <c r="E447" s="40"/>
      <c r="F447" s="224">
        <v>11210</v>
      </c>
      <c r="G447" s="224"/>
      <c r="H447" s="75"/>
      <c r="I447" s="117"/>
      <c r="J447" s="193"/>
      <c r="K447" s="180"/>
    </row>
    <row r="448" spans="1:11" x14ac:dyDescent="0.25">
      <c r="C448" s="41"/>
      <c r="D448" s="37" t="s">
        <v>440</v>
      </c>
      <c r="E448" s="40"/>
      <c r="F448" s="224">
        <v>10900</v>
      </c>
      <c r="G448" s="224"/>
      <c r="H448" s="75"/>
      <c r="I448" s="117"/>
      <c r="J448" s="193"/>
      <c r="K448" s="180"/>
    </row>
    <row r="449" spans="1:11" x14ac:dyDescent="0.25">
      <c r="A449" s="267">
        <v>4</v>
      </c>
      <c r="B449" s="350">
        <v>53</v>
      </c>
      <c r="C449" s="145" t="s">
        <v>441</v>
      </c>
      <c r="D449" s="136" t="s">
        <v>9</v>
      </c>
      <c r="E449" s="137">
        <v>0.01</v>
      </c>
      <c r="F449" s="258">
        <f>SUM(F450:F455)</f>
        <v>2350</v>
      </c>
      <c r="G449" s="258">
        <v>2350</v>
      </c>
      <c r="H449" s="137">
        <f>F449-E449</f>
        <v>2349.9899999999998</v>
      </c>
      <c r="I449" s="138">
        <f>H449/E449</f>
        <v>234998.99999999997</v>
      </c>
      <c r="J449" s="194">
        <f>F449/F684</f>
        <v>2.129563224679604E-3</v>
      </c>
      <c r="K449" s="188">
        <v>1672.94</v>
      </c>
    </row>
    <row r="450" spans="1:11" x14ac:dyDescent="0.25">
      <c r="C450" s="37"/>
      <c r="D450" s="41" t="s">
        <v>442</v>
      </c>
      <c r="E450" s="35"/>
      <c r="F450" s="233">
        <v>600</v>
      </c>
      <c r="G450" s="233"/>
      <c r="H450" s="75"/>
      <c r="I450" s="121"/>
      <c r="J450" s="193"/>
      <c r="K450" s="180"/>
    </row>
    <row r="451" spans="1:11" x14ac:dyDescent="0.25">
      <c r="C451" s="41"/>
      <c r="D451" s="41" t="s">
        <v>443</v>
      </c>
      <c r="E451" s="40"/>
      <c r="F451" s="224">
        <v>600</v>
      </c>
      <c r="G451" s="224"/>
      <c r="H451" s="75"/>
      <c r="I451" s="117"/>
      <c r="J451" s="193"/>
      <c r="K451" s="180"/>
    </row>
    <row r="452" spans="1:11" x14ac:dyDescent="0.25">
      <c r="C452" s="41"/>
      <c r="D452" s="41" t="s">
        <v>444</v>
      </c>
      <c r="E452" s="40"/>
      <c r="F452" s="224">
        <v>300</v>
      </c>
      <c r="G452" s="224"/>
      <c r="H452" s="75"/>
      <c r="I452" s="117"/>
      <c r="J452" s="193"/>
      <c r="K452" s="180"/>
    </row>
    <row r="453" spans="1:11" x14ac:dyDescent="0.25">
      <c r="C453" s="41"/>
      <c r="D453" s="41" t="s">
        <v>445</v>
      </c>
      <c r="E453" s="40"/>
      <c r="F453" s="224">
        <v>150</v>
      </c>
      <c r="G453" s="224"/>
      <c r="H453" s="75"/>
      <c r="I453" s="117"/>
      <c r="J453" s="193"/>
      <c r="K453" s="180"/>
    </row>
    <row r="454" spans="1:11" x14ac:dyDescent="0.25">
      <c r="C454" s="41"/>
      <c r="D454" s="41" t="s">
        <v>288</v>
      </c>
      <c r="E454" s="40"/>
      <c r="F454" s="224">
        <v>200</v>
      </c>
      <c r="G454" s="224"/>
      <c r="H454" s="75"/>
      <c r="I454" s="117"/>
      <c r="J454" s="193"/>
      <c r="K454" s="180"/>
    </row>
    <row r="455" spans="1:11" x14ac:dyDescent="0.25">
      <c r="C455" s="41"/>
      <c r="D455" s="41" t="s">
        <v>446</v>
      </c>
      <c r="E455" s="40"/>
      <c r="F455" s="224">
        <v>500</v>
      </c>
      <c r="G455" s="224"/>
      <c r="H455" s="75"/>
      <c r="I455" s="117"/>
      <c r="J455" s="193"/>
      <c r="K455" s="180"/>
    </row>
    <row r="456" spans="1:11" x14ac:dyDescent="0.25">
      <c r="A456" s="217">
        <v>5</v>
      </c>
      <c r="B456" s="348">
        <v>54</v>
      </c>
      <c r="C456" s="145" t="s">
        <v>447</v>
      </c>
      <c r="D456" s="42" t="s">
        <v>9</v>
      </c>
      <c r="E456" s="38">
        <v>47727</v>
      </c>
      <c r="F456" s="240">
        <v>27413</v>
      </c>
      <c r="G456" s="240">
        <v>27413</v>
      </c>
      <c r="H456" s="151">
        <f>F456-E456</f>
        <v>-20314</v>
      </c>
      <c r="I456" s="150">
        <f>H456/E456</f>
        <v>-0.4256290988329457</v>
      </c>
      <c r="J456" s="194">
        <f>F456/F684</f>
        <v>2.48415815651668E-2</v>
      </c>
      <c r="K456" s="188">
        <v>22958.58</v>
      </c>
    </row>
    <row r="457" spans="1:11" x14ac:dyDescent="0.25">
      <c r="C457" s="41"/>
      <c r="D457" s="41" t="s">
        <v>448</v>
      </c>
      <c r="E457" s="40"/>
      <c r="F457" s="224">
        <v>37500</v>
      </c>
      <c r="G457" s="224"/>
      <c r="H457" s="75"/>
      <c r="I457" s="117"/>
      <c r="J457" s="193"/>
      <c r="K457" s="180"/>
    </row>
    <row r="458" spans="1:11" x14ac:dyDescent="0.25">
      <c r="C458" s="41"/>
      <c r="D458" s="41" t="s">
        <v>11</v>
      </c>
      <c r="E458" s="40"/>
      <c r="F458" s="224">
        <v>2000</v>
      </c>
      <c r="G458" s="224"/>
      <c r="H458" s="75"/>
      <c r="I458" s="117"/>
      <c r="J458" s="193"/>
      <c r="K458" s="180"/>
    </row>
    <row r="459" spans="1:11" x14ac:dyDescent="0.25">
      <c r="C459" s="41"/>
      <c r="D459" s="41" t="s">
        <v>449</v>
      </c>
      <c r="E459" s="40"/>
      <c r="F459" s="224">
        <v>420</v>
      </c>
      <c r="G459" s="224"/>
      <c r="H459" s="75"/>
      <c r="I459" s="117"/>
      <c r="J459" s="193"/>
      <c r="K459" s="180"/>
    </row>
    <row r="460" spans="1:11" x14ac:dyDescent="0.25">
      <c r="C460" s="41"/>
      <c r="D460" s="41" t="s">
        <v>450</v>
      </c>
      <c r="E460" s="40"/>
      <c r="F460" s="224">
        <v>450</v>
      </c>
      <c r="G460" s="224"/>
      <c r="H460" s="75"/>
      <c r="I460" s="117"/>
      <c r="J460" s="193"/>
      <c r="K460" s="180"/>
    </row>
    <row r="461" spans="1:11" x14ac:dyDescent="0.25">
      <c r="C461" s="41"/>
      <c r="D461" s="41" t="s">
        <v>451</v>
      </c>
      <c r="E461" s="40"/>
      <c r="F461" s="224">
        <v>200</v>
      </c>
      <c r="G461" s="224"/>
      <c r="H461" s="75"/>
      <c r="I461" s="117"/>
      <c r="J461" s="193"/>
      <c r="K461" s="180"/>
    </row>
    <row r="462" spans="1:11" x14ac:dyDescent="0.25">
      <c r="C462" s="41"/>
      <c r="D462" s="41" t="s">
        <v>452</v>
      </c>
      <c r="E462" s="40"/>
      <c r="F462" s="224">
        <v>450</v>
      </c>
      <c r="G462" s="224"/>
      <c r="H462" s="75"/>
      <c r="I462" s="117"/>
      <c r="J462" s="193"/>
      <c r="K462" s="180"/>
    </row>
    <row r="463" spans="1:11" x14ac:dyDescent="0.25">
      <c r="C463" s="41"/>
      <c r="D463" s="41" t="s">
        <v>453</v>
      </c>
      <c r="E463" s="40"/>
      <c r="F463" s="224">
        <v>10400</v>
      </c>
      <c r="G463" s="224"/>
      <c r="H463" s="75"/>
      <c r="I463" s="117"/>
      <c r="J463" s="193"/>
      <c r="K463" s="180"/>
    </row>
    <row r="464" spans="1:11" x14ac:dyDescent="0.25">
      <c r="C464" s="41"/>
      <c r="D464" s="41" t="s">
        <v>454</v>
      </c>
      <c r="E464" s="40"/>
      <c r="F464" s="224">
        <v>200</v>
      </c>
      <c r="G464" s="224"/>
      <c r="H464" s="75"/>
      <c r="I464" s="117"/>
      <c r="J464" s="193"/>
      <c r="K464" s="180"/>
    </row>
    <row r="465" spans="1:11" x14ac:dyDescent="0.25">
      <c r="C465" s="41"/>
      <c r="D465" s="41" t="s">
        <v>304</v>
      </c>
      <c r="E465" s="40"/>
      <c r="F465" s="224">
        <v>800</v>
      </c>
      <c r="G465" s="224"/>
      <c r="H465" s="75"/>
      <c r="I465" s="117"/>
      <c r="J465" s="193"/>
      <c r="K465" s="180"/>
    </row>
    <row r="466" spans="1:11" x14ac:dyDescent="0.25">
      <c r="C466" s="41"/>
      <c r="D466" s="41" t="s">
        <v>455</v>
      </c>
      <c r="E466" s="40"/>
      <c r="F466" s="224">
        <v>450</v>
      </c>
      <c r="G466" s="224"/>
      <c r="H466" s="75"/>
      <c r="I466" s="117"/>
      <c r="J466" s="193"/>
      <c r="K466" s="180"/>
    </row>
    <row r="467" spans="1:11" x14ac:dyDescent="0.25">
      <c r="C467" s="41"/>
      <c r="D467" s="41" t="s">
        <v>456</v>
      </c>
      <c r="E467" s="40"/>
      <c r="F467" s="224">
        <v>450</v>
      </c>
      <c r="G467" s="224"/>
      <c r="H467" s="75"/>
      <c r="I467" s="117"/>
      <c r="J467" s="193"/>
      <c r="K467" s="180"/>
    </row>
    <row r="468" spans="1:11" x14ac:dyDescent="0.25">
      <c r="A468" s="217">
        <v>1</v>
      </c>
      <c r="B468" s="348">
        <v>55</v>
      </c>
      <c r="C468" s="145" t="s">
        <v>457</v>
      </c>
      <c r="D468" s="42" t="s">
        <v>9</v>
      </c>
      <c r="E468" s="38">
        <v>4702.04</v>
      </c>
      <c r="F468" s="259">
        <v>3349</v>
      </c>
      <c r="G468" s="351">
        <v>3349</v>
      </c>
      <c r="H468" s="212">
        <f>F468-E468</f>
        <v>-1353.04</v>
      </c>
      <c r="I468" s="213">
        <f>H468/E468</f>
        <v>-0.28775595273540844</v>
      </c>
      <c r="J468" s="194">
        <f>F468/F684</f>
        <v>3.034854144447657E-3</v>
      </c>
      <c r="K468" s="188">
        <v>3348.57</v>
      </c>
    </row>
    <row r="469" spans="1:11" x14ac:dyDescent="0.25">
      <c r="C469" s="41"/>
      <c r="D469" s="41" t="s">
        <v>74</v>
      </c>
      <c r="E469" s="40"/>
      <c r="F469" s="260"/>
      <c r="G469" s="260"/>
      <c r="H469" s="75"/>
      <c r="I469" s="117"/>
      <c r="J469" s="193"/>
      <c r="K469" s="180"/>
    </row>
    <row r="470" spans="1:11" x14ac:dyDescent="0.25">
      <c r="C470" s="41"/>
      <c r="D470" s="41" t="s">
        <v>11</v>
      </c>
      <c r="E470" s="40"/>
      <c r="F470" s="224"/>
      <c r="G470" s="224"/>
      <c r="H470" s="75"/>
      <c r="I470" s="117"/>
      <c r="J470" s="193"/>
      <c r="K470" s="180"/>
    </row>
    <row r="471" spans="1:11" x14ac:dyDescent="0.25">
      <c r="C471" s="41"/>
      <c r="D471" s="41" t="s">
        <v>458</v>
      </c>
      <c r="E471" s="40"/>
      <c r="F471" s="224"/>
      <c r="G471" s="224"/>
      <c r="H471" s="75"/>
      <c r="I471" s="117"/>
      <c r="J471" s="193"/>
      <c r="K471" s="180"/>
    </row>
    <row r="472" spans="1:11" x14ac:dyDescent="0.25">
      <c r="B472" s="347">
        <v>56</v>
      </c>
      <c r="C472" s="145" t="s">
        <v>459</v>
      </c>
      <c r="D472" s="145" t="s">
        <v>202</v>
      </c>
      <c r="E472" s="291">
        <v>7600</v>
      </c>
      <c r="F472" s="292">
        <v>2064</v>
      </c>
      <c r="G472" s="292">
        <v>2064</v>
      </c>
      <c r="H472" s="291">
        <f>F472-E472</f>
        <v>-5536</v>
      </c>
      <c r="I472" s="293">
        <f>H472/E472</f>
        <v>-0.72842105263157897</v>
      </c>
      <c r="J472" s="294">
        <f>F472/F684</f>
        <v>1.8703908492505117E-3</v>
      </c>
      <c r="K472" s="295">
        <v>4189.79</v>
      </c>
    </row>
    <row r="473" spans="1:11" x14ac:dyDescent="0.25">
      <c r="C473" s="37"/>
      <c r="D473" s="41" t="s">
        <v>460</v>
      </c>
      <c r="E473" s="35"/>
      <c r="F473" s="233"/>
      <c r="G473" s="233"/>
      <c r="H473" s="75"/>
      <c r="I473" s="121"/>
      <c r="J473" s="193"/>
      <c r="K473" s="180"/>
    </row>
    <row r="474" spans="1:11" x14ac:dyDescent="0.25">
      <c r="C474" s="37"/>
      <c r="D474" s="41" t="s">
        <v>461</v>
      </c>
      <c r="E474" s="35"/>
      <c r="F474" s="233"/>
      <c r="G474" s="233"/>
      <c r="H474" s="75"/>
      <c r="I474" s="121"/>
      <c r="J474" s="193"/>
      <c r="K474" s="180"/>
    </row>
    <row r="475" spans="1:11" x14ac:dyDescent="0.25">
      <c r="C475" s="37"/>
      <c r="D475" s="41" t="s">
        <v>462</v>
      </c>
      <c r="E475" s="35"/>
      <c r="F475" s="233"/>
      <c r="G475" s="233"/>
      <c r="H475" s="75"/>
      <c r="I475" s="121"/>
      <c r="J475" s="193"/>
      <c r="K475" s="180"/>
    </row>
    <row r="476" spans="1:11" x14ac:dyDescent="0.25">
      <c r="C476" s="37"/>
      <c r="D476" s="41" t="s">
        <v>463</v>
      </c>
      <c r="E476" s="35"/>
      <c r="F476" s="233"/>
      <c r="G476" s="233"/>
      <c r="H476" s="75"/>
      <c r="I476" s="121"/>
      <c r="J476" s="193"/>
      <c r="K476" s="180"/>
    </row>
    <row r="477" spans="1:11" x14ac:dyDescent="0.25">
      <c r="C477" s="37"/>
      <c r="D477" s="41" t="s">
        <v>464</v>
      </c>
      <c r="E477" s="35"/>
      <c r="F477" s="233"/>
      <c r="G477" s="233"/>
      <c r="H477" s="75"/>
      <c r="I477" s="121"/>
      <c r="J477" s="193"/>
      <c r="K477" s="180"/>
    </row>
    <row r="478" spans="1:11" x14ac:dyDescent="0.25">
      <c r="C478" s="37"/>
      <c r="D478" s="41" t="s">
        <v>465</v>
      </c>
      <c r="E478" s="35"/>
      <c r="F478" s="233"/>
      <c r="G478" s="233"/>
      <c r="H478" s="75"/>
      <c r="I478" s="121"/>
      <c r="J478" s="193"/>
      <c r="K478" s="180"/>
    </row>
    <row r="479" spans="1:11" x14ac:dyDescent="0.25">
      <c r="C479" s="41"/>
      <c r="D479" s="41" t="s">
        <v>466</v>
      </c>
      <c r="E479" s="40"/>
      <c r="F479" s="224"/>
      <c r="G479" s="224"/>
      <c r="H479" s="75"/>
      <c r="I479" s="117"/>
      <c r="J479" s="193"/>
      <c r="K479" s="180"/>
    </row>
    <row r="480" spans="1:11" x14ac:dyDescent="0.25">
      <c r="A480" s="217">
        <v>2</v>
      </c>
      <c r="B480" s="348">
        <v>57</v>
      </c>
      <c r="C480" s="145" t="s">
        <v>467</v>
      </c>
      <c r="D480" s="136" t="s">
        <v>9</v>
      </c>
      <c r="E480" s="137">
        <v>0.01</v>
      </c>
      <c r="F480" s="244">
        <f>SUM(F481:F485)</f>
        <v>1700</v>
      </c>
      <c r="G480" s="244">
        <v>1700</v>
      </c>
      <c r="H480" s="140">
        <f>F480-E480</f>
        <v>1699.99</v>
      </c>
      <c r="I480" s="138">
        <f>H480/E480</f>
        <v>169999</v>
      </c>
      <c r="J480" s="194">
        <f>F480/F684</f>
        <v>1.5405350987043943E-3</v>
      </c>
      <c r="K480" s="188">
        <v>1327.06</v>
      </c>
    </row>
    <row r="481" spans="1:11" x14ac:dyDescent="0.25">
      <c r="C481" s="41"/>
      <c r="D481" s="41" t="s">
        <v>468</v>
      </c>
      <c r="E481" s="40"/>
      <c r="F481" s="224">
        <v>300</v>
      </c>
      <c r="G481" s="224"/>
      <c r="H481" s="75"/>
      <c r="I481" s="117"/>
      <c r="J481" s="193"/>
      <c r="K481" s="180"/>
    </row>
    <row r="482" spans="1:11" x14ac:dyDescent="0.25">
      <c r="C482" s="41"/>
      <c r="D482" s="41" t="s">
        <v>469</v>
      </c>
      <c r="E482" s="40"/>
      <c r="F482" s="224">
        <v>400</v>
      </c>
      <c r="G482" s="224"/>
      <c r="H482" s="75"/>
      <c r="I482" s="117"/>
      <c r="J482" s="193"/>
      <c r="K482" s="180"/>
    </row>
    <row r="483" spans="1:11" x14ac:dyDescent="0.25">
      <c r="C483" s="41"/>
      <c r="D483" s="41" t="s">
        <v>152</v>
      </c>
      <c r="E483" s="40"/>
      <c r="F483" s="224">
        <v>300</v>
      </c>
      <c r="G483" s="224"/>
      <c r="H483" s="75"/>
      <c r="I483" s="117"/>
      <c r="J483" s="193"/>
      <c r="K483" s="180"/>
    </row>
    <row r="484" spans="1:11" x14ac:dyDescent="0.25">
      <c r="C484" s="41"/>
      <c r="D484" s="41" t="s">
        <v>470</v>
      </c>
      <c r="E484" s="40"/>
      <c r="F484" s="224">
        <v>400</v>
      </c>
      <c r="G484" s="224"/>
      <c r="H484" s="75"/>
      <c r="I484" s="117"/>
      <c r="J484" s="193"/>
      <c r="K484" s="180"/>
    </row>
    <row r="485" spans="1:11" x14ac:dyDescent="0.25">
      <c r="C485" s="41"/>
      <c r="D485" s="41" t="s">
        <v>471</v>
      </c>
      <c r="E485" s="40"/>
      <c r="F485" s="224">
        <v>300</v>
      </c>
      <c r="G485" s="224"/>
      <c r="H485" s="75"/>
      <c r="I485" s="117"/>
      <c r="J485" s="193"/>
      <c r="K485" s="180"/>
    </row>
    <row r="486" spans="1:11" x14ac:dyDescent="0.25">
      <c r="B486" s="347">
        <v>58</v>
      </c>
      <c r="C486" s="108" t="s">
        <v>472</v>
      </c>
      <c r="D486" s="108" t="s">
        <v>9</v>
      </c>
      <c r="E486" s="109">
        <v>1000</v>
      </c>
      <c r="F486" s="256">
        <f>SUM(F487:F488)</f>
        <v>0</v>
      </c>
      <c r="G486" s="256">
        <v>0</v>
      </c>
      <c r="H486" s="109">
        <f>F486-E486</f>
        <v>-1000</v>
      </c>
      <c r="I486" s="127">
        <f>H486/E486</f>
        <v>-1</v>
      </c>
      <c r="J486" s="199">
        <f>F486/F684</f>
        <v>0</v>
      </c>
      <c r="K486" s="191">
        <v>208.12</v>
      </c>
    </row>
    <row r="487" spans="1:11" x14ac:dyDescent="0.25">
      <c r="C487" s="41"/>
      <c r="D487" s="41" t="s">
        <v>454</v>
      </c>
      <c r="E487" s="40"/>
      <c r="F487" s="224"/>
      <c r="G487" s="224"/>
      <c r="H487" s="75"/>
      <c r="I487" s="117"/>
      <c r="J487" s="193"/>
      <c r="K487" s="180"/>
    </row>
    <row r="488" spans="1:11" x14ac:dyDescent="0.25">
      <c r="C488" s="41"/>
      <c r="D488" s="41" t="s">
        <v>473</v>
      </c>
      <c r="E488" s="40"/>
      <c r="F488" s="224"/>
      <c r="G488" s="224"/>
      <c r="H488" s="75"/>
      <c r="I488" s="117"/>
      <c r="J488" s="193"/>
      <c r="K488" s="180"/>
    </row>
    <row r="489" spans="1:11" x14ac:dyDescent="0.25">
      <c r="A489" s="217">
        <v>3</v>
      </c>
      <c r="B489" s="348">
        <v>59</v>
      </c>
      <c r="C489" s="145" t="s">
        <v>474</v>
      </c>
      <c r="D489" s="42" t="s">
        <v>9</v>
      </c>
      <c r="E489" s="38">
        <v>1350</v>
      </c>
      <c r="F489" s="240">
        <f>SUM(F490:F497)</f>
        <v>1810</v>
      </c>
      <c r="G489" s="240">
        <v>1810</v>
      </c>
      <c r="H489" s="151">
        <f>F489-E489</f>
        <v>460</v>
      </c>
      <c r="I489" s="150">
        <f>SUM(H489/E489)</f>
        <v>0.34074074074074073</v>
      </c>
      <c r="J489" s="194">
        <f>F489/F684</f>
        <v>1.6402167815617375E-3</v>
      </c>
      <c r="K489" s="188">
        <v>279.27999999999997</v>
      </c>
    </row>
    <row r="490" spans="1:11" x14ac:dyDescent="0.25">
      <c r="C490" s="41"/>
      <c r="D490" s="37" t="s">
        <v>30</v>
      </c>
      <c r="E490" s="40"/>
      <c r="F490" s="224">
        <v>450</v>
      </c>
      <c r="G490" s="224"/>
      <c r="H490" s="75"/>
      <c r="I490" s="117"/>
      <c r="J490" s="193"/>
      <c r="K490" s="180"/>
    </row>
    <row r="491" spans="1:11" x14ac:dyDescent="0.25">
      <c r="C491" s="41"/>
      <c r="D491" s="37" t="s">
        <v>475</v>
      </c>
      <c r="E491" s="40"/>
      <c r="F491" s="224">
        <v>200</v>
      </c>
      <c r="G491" s="224"/>
      <c r="H491" s="75"/>
      <c r="I491" s="117"/>
      <c r="J491" s="193"/>
      <c r="K491" s="180"/>
    </row>
    <row r="492" spans="1:11" x14ac:dyDescent="0.25">
      <c r="C492" s="41"/>
      <c r="D492" s="37" t="s">
        <v>476</v>
      </c>
      <c r="E492" s="40"/>
      <c r="F492" s="224">
        <v>275</v>
      </c>
      <c r="G492" s="224"/>
      <c r="H492" s="75"/>
      <c r="I492" s="117"/>
      <c r="J492" s="193"/>
      <c r="K492" s="180"/>
    </row>
    <row r="493" spans="1:11" x14ac:dyDescent="0.25">
      <c r="C493" s="41"/>
      <c r="D493" s="37" t="s">
        <v>477</v>
      </c>
      <c r="E493" s="40"/>
      <c r="F493" s="224">
        <v>150</v>
      </c>
      <c r="G493" s="224"/>
      <c r="H493" s="75"/>
      <c r="I493" s="117"/>
      <c r="J493" s="193"/>
      <c r="K493" s="180"/>
    </row>
    <row r="494" spans="1:11" x14ac:dyDescent="0.25">
      <c r="C494" s="41"/>
      <c r="D494" s="37" t="s">
        <v>478</v>
      </c>
      <c r="E494" s="40"/>
      <c r="F494" s="224">
        <v>175</v>
      </c>
      <c r="G494" s="224"/>
      <c r="H494" s="75"/>
      <c r="I494" s="117"/>
      <c r="J494" s="193"/>
      <c r="K494" s="180"/>
    </row>
    <row r="495" spans="1:11" x14ac:dyDescent="0.25">
      <c r="C495" s="41"/>
      <c r="D495" s="37" t="s">
        <v>479</v>
      </c>
      <c r="E495" s="40"/>
      <c r="F495" s="224">
        <v>360</v>
      </c>
      <c r="G495" s="224"/>
      <c r="H495" s="75"/>
      <c r="I495" s="117"/>
      <c r="J495" s="193"/>
      <c r="K495" s="180"/>
    </row>
    <row r="496" spans="1:11" x14ac:dyDescent="0.25">
      <c r="C496" s="41"/>
      <c r="D496" s="37" t="s">
        <v>480</v>
      </c>
      <c r="E496" s="40"/>
      <c r="F496" s="224">
        <v>100</v>
      </c>
      <c r="G496" s="224"/>
      <c r="H496" s="75"/>
      <c r="I496" s="117"/>
      <c r="J496" s="193"/>
      <c r="K496" s="180"/>
    </row>
    <row r="497" spans="1:11" x14ac:dyDescent="0.25">
      <c r="C497" s="41"/>
      <c r="D497" s="37" t="s">
        <v>481</v>
      </c>
      <c r="E497" s="40"/>
      <c r="F497" s="224">
        <v>100</v>
      </c>
      <c r="G497" s="224"/>
      <c r="H497" s="75"/>
      <c r="I497" s="117"/>
      <c r="J497" s="193"/>
      <c r="K497" s="180"/>
    </row>
    <row r="498" spans="1:11" x14ac:dyDescent="0.25">
      <c r="B498" s="347">
        <v>60</v>
      </c>
      <c r="C498" s="145" t="s">
        <v>482</v>
      </c>
      <c r="D498" s="136" t="s">
        <v>9</v>
      </c>
      <c r="E498" s="137">
        <v>11719.84</v>
      </c>
      <c r="F498" s="258">
        <v>2463</v>
      </c>
      <c r="G498" s="258">
        <v>2463</v>
      </c>
      <c r="H498" s="137">
        <f>F498-E498</f>
        <v>-9256.84</v>
      </c>
      <c r="I498" s="138">
        <f>H498/E498</f>
        <v>-0.78984354735218232</v>
      </c>
      <c r="J498" s="194">
        <f>F498/F684</f>
        <v>2.2319634988876018E-3</v>
      </c>
      <c r="K498" s="188">
        <v>5375.22</v>
      </c>
    </row>
    <row r="499" spans="1:11" x14ac:dyDescent="0.25">
      <c r="C499" s="41"/>
      <c r="D499" s="41" t="s">
        <v>483</v>
      </c>
      <c r="E499" s="40"/>
      <c r="F499" s="224"/>
      <c r="G499" s="224"/>
      <c r="H499" s="75"/>
      <c r="I499" s="117"/>
      <c r="J499" s="193"/>
      <c r="K499" s="180"/>
    </row>
    <row r="500" spans="1:11" x14ac:dyDescent="0.25">
      <c r="C500" s="41"/>
      <c r="D500" s="41" t="s">
        <v>484</v>
      </c>
      <c r="E500" s="40"/>
      <c r="F500" s="224"/>
      <c r="G500" s="224"/>
      <c r="H500" s="75"/>
      <c r="I500" s="117"/>
      <c r="J500" s="193"/>
      <c r="K500" s="180"/>
    </row>
    <row r="501" spans="1:11" x14ac:dyDescent="0.25">
      <c r="A501" s="217">
        <v>4</v>
      </c>
      <c r="B501" s="348">
        <v>61</v>
      </c>
      <c r="C501" s="145" t="s">
        <v>485</v>
      </c>
      <c r="D501" s="42" t="s">
        <v>9</v>
      </c>
      <c r="E501" s="38">
        <v>10000</v>
      </c>
      <c r="F501" s="232">
        <v>4616</v>
      </c>
      <c r="G501" s="232">
        <v>4616</v>
      </c>
      <c r="H501" s="151">
        <f>F501-E501</f>
        <v>-5384</v>
      </c>
      <c r="I501" s="150">
        <f>H501/E501</f>
        <v>-0.53839999999999999</v>
      </c>
      <c r="J501" s="194">
        <f>F501/F684</f>
        <v>4.1830058915408733E-3</v>
      </c>
      <c r="K501" s="188">
        <v>3232.59</v>
      </c>
    </row>
    <row r="502" spans="1:11" x14ac:dyDescent="0.25">
      <c r="C502" s="41"/>
      <c r="D502" s="41" t="s">
        <v>486</v>
      </c>
      <c r="E502" s="40"/>
      <c r="F502" s="224">
        <v>1500</v>
      </c>
      <c r="G502" s="224"/>
      <c r="H502" s="75"/>
      <c r="I502" s="117"/>
      <c r="J502" s="193"/>
      <c r="K502" s="180"/>
    </row>
    <row r="503" spans="1:11" x14ac:dyDescent="0.25">
      <c r="C503" s="41"/>
      <c r="D503" s="41" t="s">
        <v>11</v>
      </c>
      <c r="E503" s="40"/>
      <c r="F503" s="224">
        <v>1600</v>
      </c>
      <c r="G503" s="224"/>
      <c r="H503" s="75"/>
      <c r="I503" s="117"/>
      <c r="J503" s="193"/>
      <c r="K503" s="180"/>
    </row>
    <row r="504" spans="1:11" x14ac:dyDescent="0.25">
      <c r="C504" s="41"/>
      <c r="D504" s="41" t="s">
        <v>487</v>
      </c>
      <c r="E504" s="40"/>
      <c r="F504" s="224">
        <v>2400</v>
      </c>
      <c r="G504" s="224"/>
      <c r="H504" s="75"/>
      <c r="I504" s="117"/>
      <c r="J504" s="193"/>
      <c r="K504" s="180"/>
    </row>
    <row r="505" spans="1:11" x14ac:dyDescent="0.25">
      <c r="C505" s="41"/>
      <c r="D505" s="41" t="s">
        <v>488</v>
      </c>
      <c r="E505" s="40"/>
      <c r="F505" s="224">
        <v>1300</v>
      </c>
      <c r="G505" s="224"/>
      <c r="H505" s="75"/>
      <c r="I505" s="117"/>
      <c r="J505" s="193"/>
      <c r="K505" s="180"/>
    </row>
    <row r="506" spans="1:11" x14ac:dyDescent="0.25">
      <c r="C506" s="41"/>
      <c r="D506" s="41" t="s">
        <v>489</v>
      </c>
      <c r="E506" s="40"/>
      <c r="F506" s="224">
        <v>700</v>
      </c>
      <c r="G506" s="224"/>
      <c r="H506" s="75"/>
      <c r="I506" s="117"/>
      <c r="J506" s="193"/>
      <c r="K506" s="180"/>
    </row>
    <row r="507" spans="1:11" x14ac:dyDescent="0.25">
      <c r="C507" s="41"/>
      <c r="D507" s="41" t="s">
        <v>490</v>
      </c>
      <c r="E507" s="40"/>
      <c r="F507" s="224">
        <v>1500</v>
      </c>
      <c r="G507" s="224"/>
      <c r="H507" s="75"/>
      <c r="I507" s="117"/>
      <c r="J507" s="193"/>
      <c r="K507" s="180"/>
    </row>
    <row r="508" spans="1:11" x14ac:dyDescent="0.25">
      <c r="C508" s="41"/>
      <c r="D508" s="41" t="s">
        <v>491</v>
      </c>
      <c r="E508" s="40"/>
      <c r="F508" s="224">
        <v>600</v>
      </c>
      <c r="G508" s="224"/>
      <c r="H508" s="75"/>
      <c r="I508" s="117"/>
      <c r="J508" s="193"/>
      <c r="K508" s="180"/>
    </row>
    <row r="509" spans="1:11" x14ac:dyDescent="0.25">
      <c r="C509" s="41"/>
      <c r="D509" s="41" t="s">
        <v>492</v>
      </c>
      <c r="E509" s="40"/>
      <c r="F509" s="224">
        <v>380</v>
      </c>
      <c r="G509" s="224"/>
      <c r="H509" s="75"/>
      <c r="I509" s="117"/>
      <c r="J509" s="193"/>
      <c r="K509" s="180"/>
    </row>
    <row r="510" spans="1:11" x14ac:dyDescent="0.25">
      <c r="A510" s="217">
        <v>5</v>
      </c>
      <c r="B510" s="348">
        <v>62</v>
      </c>
      <c r="C510" s="145" t="s">
        <v>493</v>
      </c>
      <c r="D510" s="42" t="s">
        <v>9</v>
      </c>
      <c r="E510" s="38">
        <v>32837</v>
      </c>
      <c r="F510" s="240">
        <v>20953</v>
      </c>
      <c r="G510" s="240">
        <v>20953</v>
      </c>
      <c r="H510" s="151">
        <f>F510-E510</f>
        <v>-11884</v>
      </c>
      <c r="I510" s="150">
        <f>H510/E510</f>
        <v>-0.36190882236501509</v>
      </c>
      <c r="J510" s="194">
        <f>F510/F684</f>
        <v>1.8987548190090103E-2</v>
      </c>
      <c r="K510" s="188">
        <v>18479.23</v>
      </c>
    </row>
    <row r="511" spans="1:11" x14ac:dyDescent="0.25">
      <c r="C511" s="41"/>
      <c r="D511" s="41" t="s">
        <v>494</v>
      </c>
      <c r="E511" s="40"/>
      <c r="F511" s="224">
        <v>2235</v>
      </c>
      <c r="G511" s="224"/>
      <c r="H511" s="75"/>
      <c r="I511" s="117"/>
      <c r="J511" s="193"/>
      <c r="K511" s="180"/>
    </row>
    <row r="512" spans="1:11" x14ac:dyDescent="0.25">
      <c r="C512" s="41"/>
      <c r="D512" s="41" t="s">
        <v>495</v>
      </c>
      <c r="E512" s="40"/>
      <c r="F512" s="224">
        <v>11200</v>
      </c>
      <c r="G512" s="224"/>
      <c r="H512" s="75"/>
      <c r="I512" s="117"/>
      <c r="J512" s="193"/>
      <c r="K512" s="180"/>
    </row>
    <row r="513" spans="1:11" x14ac:dyDescent="0.25">
      <c r="C513" s="41"/>
      <c r="D513" s="41" t="s">
        <v>496</v>
      </c>
      <c r="E513" s="40"/>
      <c r="F513" s="224">
        <v>9850</v>
      </c>
      <c r="G513" s="224"/>
      <c r="H513" s="75"/>
      <c r="I513" s="117"/>
      <c r="J513" s="193"/>
      <c r="K513" s="180"/>
    </row>
    <row r="514" spans="1:11" x14ac:dyDescent="0.25">
      <c r="C514" s="41"/>
      <c r="D514" s="41" t="s">
        <v>497</v>
      </c>
      <c r="E514" s="40"/>
      <c r="F514" s="224">
        <v>2350</v>
      </c>
      <c r="G514" s="224"/>
      <c r="H514" s="75"/>
      <c r="I514" s="117"/>
      <c r="J514" s="193"/>
      <c r="K514" s="180"/>
    </row>
    <row r="515" spans="1:11" x14ac:dyDescent="0.25">
      <c r="C515" s="41"/>
      <c r="D515" s="41" t="s">
        <v>498</v>
      </c>
      <c r="E515" s="40"/>
      <c r="F515" s="224">
        <v>26370</v>
      </c>
      <c r="G515" s="224"/>
      <c r="H515" s="75"/>
      <c r="I515" s="117"/>
      <c r="J515" s="193"/>
      <c r="K515" s="180"/>
    </row>
    <row r="516" spans="1:11" x14ac:dyDescent="0.25">
      <c r="C516" s="41"/>
      <c r="D516" s="41" t="s">
        <v>499</v>
      </c>
      <c r="E516" s="40"/>
      <c r="F516" s="224">
        <v>460</v>
      </c>
      <c r="G516" s="224"/>
      <c r="H516" s="75"/>
      <c r="I516" s="117"/>
      <c r="J516" s="193"/>
      <c r="K516" s="180"/>
    </row>
    <row r="517" spans="1:11" x14ac:dyDescent="0.25">
      <c r="A517" s="217">
        <v>1</v>
      </c>
      <c r="B517" s="348">
        <v>63</v>
      </c>
      <c r="C517" s="145" t="s">
        <v>500</v>
      </c>
      <c r="D517" s="216" t="s">
        <v>52</v>
      </c>
      <c r="E517" s="154">
        <v>0</v>
      </c>
      <c r="F517" s="241">
        <f>SUM(F518:F527)</f>
        <v>1685</v>
      </c>
      <c r="G517" s="241">
        <v>1685</v>
      </c>
      <c r="H517" s="219">
        <f>E517-F517</f>
        <v>-1685</v>
      </c>
      <c r="I517" s="218" t="e">
        <f>H517/E517</f>
        <v>#DIV/0!</v>
      </c>
      <c r="J517" s="214">
        <f>F517/F684</f>
        <v>1.5269421419511202E-3</v>
      </c>
      <c r="K517" s="215"/>
    </row>
    <row r="518" spans="1:11" x14ac:dyDescent="0.25">
      <c r="C518" s="37"/>
      <c r="D518" s="41" t="s">
        <v>501</v>
      </c>
      <c r="E518" s="40"/>
      <c r="F518" s="224">
        <v>92</v>
      </c>
      <c r="G518" s="224"/>
      <c r="H518" s="75"/>
      <c r="I518" s="117"/>
      <c r="J518" s="193"/>
      <c r="K518" s="180"/>
    </row>
    <row r="519" spans="1:11" x14ac:dyDescent="0.25">
      <c r="C519" s="37"/>
      <c r="D519" s="41" t="s">
        <v>502</v>
      </c>
      <c r="E519" s="40"/>
      <c r="F519" s="224">
        <v>258</v>
      </c>
      <c r="G519" s="224"/>
      <c r="H519" s="75"/>
      <c r="I519" s="117"/>
      <c r="J519" s="193"/>
      <c r="K519" s="180"/>
    </row>
    <row r="520" spans="1:11" x14ac:dyDescent="0.25">
      <c r="C520" s="37"/>
      <c r="D520" s="41" t="s">
        <v>503</v>
      </c>
      <c r="E520" s="40"/>
      <c r="F520" s="224">
        <v>69</v>
      </c>
      <c r="G520" s="224"/>
      <c r="H520" s="75"/>
      <c r="I520" s="117"/>
      <c r="J520" s="193"/>
      <c r="K520" s="180"/>
    </row>
    <row r="521" spans="1:11" x14ac:dyDescent="0.25">
      <c r="C521" s="37"/>
      <c r="D521" s="41" t="s">
        <v>504</v>
      </c>
      <c r="E521" s="40"/>
      <c r="F521" s="224">
        <v>419</v>
      </c>
      <c r="G521" s="224"/>
      <c r="H521" s="75"/>
      <c r="I521" s="117"/>
      <c r="J521" s="193"/>
      <c r="K521" s="180"/>
    </row>
    <row r="522" spans="1:11" x14ac:dyDescent="0.25">
      <c r="C522" s="37"/>
      <c r="D522" s="41" t="s">
        <v>505</v>
      </c>
      <c r="E522" s="40"/>
      <c r="F522" s="224">
        <v>108</v>
      </c>
      <c r="G522" s="224"/>
      <c r="H522" s="75"/>
      <c r="I522" s="117"/>
      <c r="J522" s="193"/>
      <c r="K522" s="180"/>
    </row>
    <row r="523" spans="1:11" x14ac:dyDescent="0.25">
      <c r="C523" s="37"/>
      <c r="D523" s="41" t="s">
        <v>506</v>
      </c>
      <c r="E523" s="40"/>
      <c r="F523" s="224">
        <v>108</v>
      </c>
      <c r="G523" s="224"/>
      <c r="H523" s="75"/>
      <c r="I523" s="117"/>
      <c r="J523" s="193"/>
      <c r="K523" s="180"/>
    </row>
    <row r="524" spans="1:11" x14ac:dyDescent="0.25">
      <c r="C524" s="37"/>
      <c r="D524" s="41" t="s">
        <v>507</v>
      </c>
      <c r="E524" s="40"/>
      <c r="F524" s="224">
        <v>505</v>
      </c>
      <c r="G524" s="224"/>
      <c r="H524" s="75"/>
      <c r="I524" s="117"/>
      <c r="J524" s="193"/>
      <c r="K524" s="180"/>
    </row>
    <row r="525" spans="1:11" x14ac:dyDescent="0.25">
      <c r="C525" s="37"/>
      <c r="D525" s="41" t="s">
        <v>357</v>
      </c>
      <c r="E525" s="40"/>
      <c r="F525" s="224">
        <v>50</v>
      </c>
      <c r="G525" s="224"/>
      <c r="H525" s="75"/>
      <c r="I525" s="117"/>
      <c r="J525" s="193"/>
      <c r="K525" s="180"/>
    </row>
    <row r="526" spans="1:11" x14ac:dyDescent="0.25">
      <c r="C526" s="37"/>
      <c r="D526" s="41" t="s">
        <v>508</v>
      </c>
      <c r="E526" s="40"/>
      <c r="F526" s="224">
        <v>50</v>
      </c>
      <c r="G526" s="224"/>
      <c r="H526" s="75"/>
      <c r="I526" s="117"/>
      <c r="J526" s="193"/>
      <c r="K526" s="180"/>
    </row>
    <row r="527" spans="1:11" x14ac:dyDescent="0.25">
      <c r="C527" s="37"/>
      <c r="D527" s="41" t="s">
        <v>481</v>
      </c>
      <c r="E527" s="40"/>
      <c r="F527" s="224">
        <v>26</v>
      </c>
      <c r="G527" s="224"/>
      <c r="H527" s="75"/>
      <c r="I527" s="117"/>
      <c r="J527" s="193"/>
      <c r="K527" s="180"/>
    </row>
    <row r="528" spans="1:11" x14ac:dyDescent="0.25">
      <c r="A528" s="217">
        <v>2</v>
      </c>
      <c r="B528" s="348">
        <v>64</v>
      </c>
      <c r="C528" s="145" t="s">
        <v>509</v>
      </c>
      <c r="D528" s="42" t="s">
        <v>9</v>
      </c>
      <c r="E528" s="38">
        <v>18400</v>
      </c>
      <c r="F528" s="240">
        <v>8028</v>
      </c>
      <c r="G528" s="240">
        <v>8028</v>
      </c>
      <c r="H528" s="151">
        <f>F528-E528</f>
        <v>-10372</v>
      </c>
      <c r="I528" s="150">
        <f>H528/E528</f>
        <v>-0.56369565217391304</v>
      </c>
      <c r="J528" s="194">
        <f>F528/F684</f>
        <v>7.2749504543522811E-3</v>
      </c>
      <c r="K528" s="188">
        <v>8028</v>
      </c>
    </row>
    <row r="529" spans="1:11" x14ac:dyDescent="0.25">
      <c r="C529" s="41"/>
      <c r="D529" s="41" t="s">
        <v>373</v>
      </c>
      <c r="E529" s="40"/>
      <c r="F529" s="224">
        <v>4440</v>
      </c>
      <c r="G529" s="224"/>
      <c r="H529" s="75"/>
      <c r="I529" s="117"/>
      <c r="J529" s="193"/>
      <c r="K529" s="180"/>
    </row>
    <row r="530" spans="1:11" x14ac:dyDescent="0.25">
      <c r="C530" s="41"/>
      <c r="D530" s="41" t="s">
        <v>510</v>
      </c>
      <c r="E530" s="40"/>
      <c r="F530" s="224">
        <v>600</v>
      </c>
      <c r="G530" s="224"/>
      <c r="H530" s="75"/>
      <c r="I530" s="117"/>
      <c r="J530" s="193"/>
      <c r="K530" s="180"/>
    </row>
    <row r="531" spans="1:11" x14ac:dyDescent="0.25">
      <c r="C531" s="41"/>
      <c r="D531" s="41" t="s">
        <v>511</v>
      </c>
      <c r="E531" s="40"/>
      <c r="F531" s="224">
        <v>2450</v>
      </c>
      <c r="G531" s="224"/>
      <c r="H531" s="75"/>
      <c r="I531" s="117"/>
      <c r="J531" s="193"/>
      <c r="K531" s="180"/>
    </row>
    <row r="532" spans="1:11" x14ac:dyDescent="0.25">
      <c r="C532" s="41"/>
      <c r="D532" s="41" t="s">
        <v>512</v>
      </c>
      <c r="E532" s="40"/>
      <c r="F532" s="224">
        <v>2200</v>
      </c>
      <c r="G532" s="224"/>
      <c r="H532" s="75"/>
      <c r="I532" s="117"/>
      <c r="J532" s="193"/>
      <c r="K532" s="180"/>
    </row>
    <row r="533" spans="1:11" x14ac:dyDescent="0.25">
      <c r="C533" s="41"/>
      <c r="D533" s="41" t="s">
        <v>513</v>
      </c>
      <c r="E533" s="40"/>
      <c r="F533" s="224">
        <v>4840</v>
      </c>
      <c r="G533" s="224"/>
      <c r="H533" s="75"/>
      <c r="I533" s="117"/>
      <c r="J533" s="193"/>
      <c r="K533" s="180"/>
    </row>
    <row r="534" spans="1:11" x14ac:dyDescent="0.25">
      <c r="C534" s="41"/>
      <c r="D534" s="41" t="s">
        <v>514</v>
      </c>
      <c r="E534" s="40"/>
      <c r="F534" s="224">
        <v>450</v>
      </c>
      <c r="G534" s="224"/>
      <c r="H534" s="75"/>
      <c r="I534" s="117"/>
      <c r="J534" s="193"/>
      <c r="K534" s="180"/>
    </row>
    <row r="535" spans="1:11" x14ac:dyDescent="0.25">
      <c r="C535" s="41"/>
      <c r="D535" s="41" t="s">
        <v>515</v>
      </c>
      <c r="E535" s="40"/>
      <c r="F535" s="224">
        <v>800</v>
      </c>
      <c r="G535" s="224"/>
      <c r="H535" s="75"/>
      <c r="I535" s="117"/>
      <c r="J535" s="193"/>
      <c r="K535" s="180"/>
    </row>
    <row r="536" spans="1:11" x14ac:dyDescent="0.25">
      <c r="C536" s="41"/>
      <c r="D536" s="41" t="s">
        <v>516</v>
      </c>
      <c r="E536" s="40"/>
      <c r="F536" s="224">
        <v>450</v>
      </c>
      <c r="G536" s="224"/>
      <c r="H536" s="75"/>
      <c r="I536" s="117"/>
      <c r="J536" s="193"/>
      <c r="K536" s="180"/>
    </row>
    <row r="537" spans="1:11" x14ac:dyDescent="0.25">
      <c r="C537" s="41"/>
      <c r="D537" s="41" t="s">
        <v>517</v>
      </c>
      <c r="E537" s="40"/>
      <c r="F537" s="224">
        <v>2400</v>
      </c>
      <c r="G537" s="224"/>
      <c r="H537" s="75"/>
      <c r="I537" s="117"/>
      <c r="J537" s="193"/>
      <c r="K537" s="180"/>
    </row>
    <row r="538" spans="1:11" x14ac:dyDescent="0.25">
      <c r="A538" s="217">
        <v>3</v>
      </c>
      <c r="B538" s="348">
        <v>65</v>
      </c>
      <c r="C538" s="145" t="s">
        <v>518</v>
      </c>
      <c r="D538" s="42" t="s">
        <v>9</v>
      </c>
      <c r="E538" s="38">
        <v>18924.25</v>
      </c>
      <c r="F538" s="240">
        <v>7971</v>
      </c>
      <c r="G538" s="240">
        <v>7971</v>
      </c>
      <c r="H538" s="151">
        <f>F538-E538</f>
        <v>-10953.25</v>
      </c>
      <c r="I538" s="150">
        <f>H538/E538</f>
        <v>-0.5787944040054428</v>
      </c>
      <c r="J538" s="194">
        <f>F538/F684</f>
        <v>7.2232972186898397E-3</v>
      </c>
      <c r="K538" s="188">
        <v>2735.63</v>
      </c>
    </row>
    <row r="539" spans="1:11" x14ac:dyDescent="0.25">
      <c r="C539" s="37"/>
      <c r="D539" s="41" t="s">
        <v>519</v>
      </c>
      <c r="E539" s="35"/>
      <c r="F539" s="233">
        <v>6475</v>
      </c>
      <c r="G539" s="233"/>
      <c r="H539" s="75"/>
      <c r="I539" s="121"/>
      <c r="J539" s="193"/>
      <c r="K539" s="180"/>
    </row>
    <row r="540" spans="1:11" x14ac:dyDescent="0.25">
      <c r="C540" s="37"/>
      <c r="D540" s="41" t="s">
        <v>13</v>
      </c>
      <c r="E540" s="35"/>
      <c r="F540" s="233">
        <v>3000</v>
      </c>
      <c r="G540" s="233"/>
      <c r="H540" s="75"/>
      <c r="I540" s="121"/>
      <c r="J540" s="193"/>
      <c r="K540" s="180"/>
    </row>
    <row r="541" spans="1:11" x14ac:dyDescent="0.25">
      <c r="C541" s="37"/>
      <c r="D541" s="41" t="s">
        <v>520</v>
      </c>
      <c r="E541" s="35"/>
      <c r="F541" s="233">
        <v>1900</v>
      </c>
      <c r="G541" s="233"/>
      <c r="H541" s="75"/>
      <c r="I541" s="121"/>
      <c r="J541" s="193"/>
      <c r="K541" s="180"/>
    </row>
    <row r="542" spans="1:11" x14ac:dyDescent="0.25">
      <c r="C542" s="41"/>
      <c r="D542" s="41" t="s">
        <v>521</v>
      </c>
      <c r="E542" s="40"/>
      <c r="F542" s="233">
        <v>9800</v>
      </c>
      <c r="G542" s="233"/>
      <c r="H542" s="75"/>
      <c r="I542" s="117"/>
      <c r="J542" s="193"/>
      <c r="K542" s="180"/>
    </row>
    <row r="543" spans="1:11" x14ac:dyDescent="0.25">
      <c r="B543" s="347">
        <v>66</v>
      </c>
      <c r="C543" s="108" t="s">
        <v>522</v>
      </c>
      <c r="D543" s="108" t="s">
        <v>9</v>
      </c>
      <c r="E543" s="109">
        <v>9795</v>
      </c>
      <c r="F543" s="256">
        <f>SUM(F544:F547)</f>
        <v>0</v>
      </c>
      <c r="G543" s="256">
        <v>0</v>
      </c>
      <c r="H543" s="109">
        <f>F543-E543</f>
        <v>-9795</v>
      </c>
      <c r="I543" s="127">
        <f>H543/E543</f>
        <v>-1</v>
      </c>
      <c r="J543" s="199">
        <f>F543/F684</f>
        <v>0</v>
      </c>
      <c r="K543" s="191">
        <v>4983.34</v>
      </c>
    </row>
    <row r="544" spans="1:11" x14ac:dyDescent="0.25">
      <c r="C544" s="41"/>
      <c r="D544" s="41" t="s">
        <v>523</v>
      </c>
      <c r="E544" s="40"/>
      <c r="F544" s="224"/>
      <c r="G544" s="224"/>
      <c r="H544" s="75"/>
      <c r="I544" s="117"/>
      <c r="J544" s="193"/>
      <c r="K544" s="180"/>
    </row>
    <row r="545" spans="1:11" x14ac:dyDescent="0.25">
      <c r="C545" s="41"/>
      <c r="D545" s="41" t="s">
        <v>524</v>
      </c>
      <c r="E545" s="40"/>
      <c r="F545" s="224"/>
      <c r="G545" s="224"/>
      <c r="H545" s="75"/>
      <c r="I545" s="117"/>
      <c r="J545" s="193"/>
      <c r="K545" s="180"/>
    </row>
    <row r="546" spans="1:11" x14ac:dyDescent="0.25">
      <c r="C546" s="41"/>
      <c r="D546" s="41" t="s">
        <v>525</v>
      </c>
      <c r="E546" s="40"/>
      <c r="F546" s="224"/>
      <c r="G546" s="224"/>
      <c r="H546" s="75"/>
      <c r="I546" s="117"/>
      <c r="J546" s="193"/>
      <c r="K546" s="180"/>
    </row>
    <row r="547" spans="1:11" x14ac:dyDescent="0.25">
      <c r="C547" s="41"/>
      <c r="D547" s="41" t="s">
        <v>526</v>
      </c>
      <c r="E547" s="40"/>
      <c r="F547" s="224"/>
      <c r="G547" s="224"/>
      <c r="H547" s="75"/>
      <c r="I547" s="117"/>
      <c r="J547" s="193"/>
      <c r="K547" s="180"/>
    </row>
    <row r="548" spans="1:11" x14ac:dyDescent="0.25">
      <c r="A548" s="217">
        <v>4</v>
      </c>
      <c r="B548" s="348">
        <v>67</v>
      </c>
      <c r="C548" s="145" t="s">
        <v>527</v>
      </c>
      <c r="D548" s="42" t="s">
        <v>9</v>
      </c>
      <c r="E548" s="38">
        <v>3140</v>
      </c>
      <c r="F548" s="240">
        <v>2594</v>
      </c>
      <c r="G548" s="240">
        <v>2594</v>
      </c>
      <c r="H548" s="151">
        <f>F548-E548</f>
        <v>-546</v>
      </c>
      <c r="I548" s="150">
        <f>SUM(H548/E548)</f>
        <v>-0.17388535031847133</v>
      </c>
      <c r="J548" s="194">
        <f>F548/F684</f>
        <v>2.3506753211995288E-3</v>
      </c>
      <c r="K548" s="188">
        <v>2594.04</v>
      </c>
    </row>
    <row r="549" spans="1:11" x14ac:dyDescent="0.25">
      <c r="C549" s="41"/>
      <c r="D549" s="41" t="s">
        <v>528</v>
      </c>
      <c r="E549" s="40"/>
      <c r="F549" s="224">
        <v>450</v>
      </c>
      <c r="G549" s="224"/>
      <c r="H549" s="75"/>
      <c r="I549" s="117"/>
      <c r="J549" s="193"/>
      <c r="K549" s="180"/>
    </row>
    <row r="550" spans="1:11" x14ac:dyDescent="0.25">
      <c r="C550" s="41"/>
      <c r="D550" s="41" t="s">
        <v>529</v>
      </c>
      <c r="E550" s="40"/>
      <c r="F550" s="224">
        <v>450</v>
      </c>
      <c r="G550" s="224"/>
      <c r="H550" s="75"/>
      <c r="I550" s="117"/>
      <c r="J550" s="193"/>
      <c r="K550" s="180"/>
    </row>
    <row r="551" spans="1:11" x14ac:dyDescent="0.25">
      <c r="C551" s="41"/>
      <c r="D551" s="41" t="s">
        <v>530</v>
      </c>
      <c r="E551" s="40"/>
      <c r="F551" s="224">
        <v>1050</v>
      </c>
      <c r="G551" s="224"/>
      <c r="H551" s="75"/>
      <c r="I551" s="117"/>
      <c r="J551" s="193"/>
      <c r="K551" s="180"/>
    </row>
    <row r="552" spans="1:11" x14ac:dyDescent="0.25">
      <c r="C552" s="41"/>
      <c r="D552" s="41" t="s">
        <v>481</v>
      </c>
      <c r="E552" s="40"/>
      <c r="F552" s="224">
        <v>1340</v>
      </c>
      <c r="G552" s="224"/>
      <c r="H552" s="75"/>
      <c r="I552" s="117"/>
      <c r="J552" s="193"/>
      <c r="K552" s="180"/>
    </row>
    <row r="553" spans="1:11" x14ac:dyDescent="0.25">
      <c r="A553" s="217">
        <v>5</v>
      </c>
      <c r="B553" s="348">
        <v>68</v>
      </c>
      <c r="C553" s="145" t="s">
        <v>531</v>
      </c>
      <c r="D553" s="42" t="s">
        <v>9</v>
      </c>
      <c r="E553" s="38">
        <v>52935</v>
      </c>
      <c r="F553" s="259">
        <v>26670</v>
      </c>
      <c r="G553" s="351">
        <v>26670</v>
      </c>
      <c r="H553" s="151">
        <f>F553-E553</f>
        <v>-26265</v>
      </c>
      <c r="I553" s="150">
        <f>SUM(H553/E553)</f>
        <v>-0.49617455369793145</v>
      </c>
      <c r="J553" s="194">
        <f>F553/F684</f>
        <v>2.4168277107321293E-2</v>
      </c>
      <c r="K553" s="188">
        <v>23436.11</v>
      </c>
    </row>
    <row r="554" spans="1:11" x14ac:dyDescent="0.25">
      <c r="C554" s="41"/>
      <c r="D554" s="41" t="s">
        <v>532</v>
      </c>
      <c r="E554" s="40"/>
      <c r="F554" s="224">
        <v>600</v>
      </c>
      <c r="G554" s="224"/>
      <c r="H554" s="75"/>
      <c r="I554" s="117"/>
      <c r="J554" s="193"/>
      <c r="K554" s="180"/>
    </row>
    <row r="555" spans="1:11" x14ac:dyDescent="0.25">
      <c r="C555" s="41"/>
      <c r="D555" s="41" t="s">
        <v>533</v>
      </c>
      <c r="E555" s="40"/>
      <c r="F555" s="224">
        <v>750</v>
      </c>
      <c r="G555" s="224"/>
      <c r="H555" s="75"/>
      <c r="I555" s="117"/>
      <c r="J555" s="193"/>
      <c r="K555" s="180"/>
    </row>
    <row r="556" spans="1:11" x14ac:dyDescent="0.25">
      <c r="C556" s="41"/>
      <c r="D556" s="41" t="s">
        <v>534</v>
      </c>
      <c r="E556" s="40"/>
      <c r="F556" s="224">
        <v>2500</v>
      </c>
      <c r="G556" s="224"/>
      <c r="H556" s="75"/>
      <c r="I556" s="117"/>
      <c r="J556" s="193"/>
      <c r="K556" s="180"/>
    </row>
    <row r="557" spans="1:11" x14ac:dyDescent="0.25">
      <c r="C557" s="41"/>
      <c r="D557" s="41" t="s">
        <v>535</v>
      </c>
      <c r="E557" s="40"/>
      <c r="F557" s="224">
        <v>800</v>
      </c>
      <c r="G557" s="224"/>
      <c r="H557" s="75"/>
      <c r="I557" s="117"/>
      <c r="J557" s="193"/>
      <c r="K557" s="180"/>
    </row>
    <row r="558" spans="1:11" x14ac:dyDescent="0.25">
      <c r="C558" s="41"/>
      <c r="D558" s="41" t="s">
        <v>536</v>
      </c>
      <c r="E558" s="40"/>
      <c r="F558" s="224">
        <v>650</v>
      </c>
      <c r="G558" s="224"/>
      <c r="H558" s="75"/>
      <c r="I558" s="117"/>
      <c r="J558" s="193"/>
      <c r="K558" s="180"/>
    </row>
    <row r="559" spans="1:11" x14ac:dyDescent="0.25">
      <c r="C559" s="41"/>
      <c r="D559" s="41" t="s">
        <v>537</v>
      </c>
      <c r="E559" s="40"/>
      <c r="F559" s="224">
        <v>2400</v>
      </c>
      <c r="G559" s="224"/>
      <c r="H559" s="75"/>
      <c r="I559" s="117"/>
      <c r="J559" s="193"/>
      <c r="K559" s="180"/>
    </row>
    <row r="560" spans="1:11" x14ac:dyDescent="0.25">
      <c r="C560" s="41"/>
      <c r="D560" s="41" t="s">
        <v>538</v>
      </c>
      <c r="E560" s="40"/>
      <c r="F560" s="224">
        <v>600</v>
      </c>
      <c r="G560" s="224"/>
      <c r="H560" s="75"/>
      <c r="I560" s="117"/>
      <c r="J560" s="193"/>
      <c r="K560" s="180"/>
    </row>
    <row r="561" spans="3:11" x14ac:dyDescent="0.25">
      <c r="C561" s="41"/>
      <c r="D561" s="41" t="s">
        <v>539</v>
      </c>
      <c r="E561" s="40"/>
      <c r="F561" s="224">
        <v>1500</v>
      </c>
      <c r="G561" s="224"/>
      <c r="H561" s="75"/>
      <c r="I561" s="117"/>
      <c r="J561" s="193"/>
      <c r="K561" s="180"/>
    </row>
    <row r="562" spans="3:11" x14ac:dyDescent="0.25">
      <c r="C562" s="41"/>
      <c r="D562" s="41" t="s">
        <v>540</v>
      </c>
      <c r="E562" s="40"/>
      <c r="F562" s="224">
        <v>1600</v>
      </c>
      <c r="G562" s="224"/>
      <c r="H562" s="75"/>
      <c r="I562" s="117"/>
      <c r="J562" s="193"/>
      <c r="K562" s="180"/>
    </row>
    <row r="563" spans="3:11" x14ac:dyDescent="0.25">
      <c r="C563" s="41"/>
      <c r="D563" s="41" t="s">
        <v>541</v>
      </c>
      <c r="E563" s="40"/>
      <c r="F563" s="224">
        <v>350</v>
      </c>
      <c r="G563" s="224"/>
      <c r="H563" s="75"/>
      <c r="I563" s="117"/>
      <c r="J563" s="193"/>
      <c r="K563" s="180"/>
    </row>
    <row r="564" spans="3:11" x14ac:dyDescent="0.25">
      <c r="C564" s="41"/>
      <c r="D564" s="41" t="s">
        <v>542</v>
      </c>
      <c r="E564" s="40"/>
      <c r="F564" s="224">
        <v>500</v>
      </c>
      <c r="G564" s="224"/>
      <c r="H564" s="75"/>
      <c r="I564" s="117"/>
      <c r="J564" s="193"/>
      <c r="K564" s="180"/>
    </row>
    <row r="565" spans="3:11" x14ac:dyDescent="0.25">
      <c r="C565" s="41"/>
      <c r="D565" s="41" t="s">
        <v>543</v>
      </c>
      <c r="E565" s="40"/>
      <c r="F565" s="224">
        <v>3150</v>
      </c>
      <c r="G565" s="224"/>
      <c r="H565" s="75"/>
      <c r="I565" s="117"/>
      <c r="J565" s="193"/>
      <c r="K565" s="180"/>
    </row>
    <row r="566" spans="3:11" x14ac:dyDescent="0.25">
      <c r="C566" s="41"/>
      <c r="D566" s="94" t="s">
        <v>544</v>
      </c>
      <c r="E566" s="40"/>
      <c r="F566" s="230">
        <v>2700</v>
      </c>
      <c r="G566" s="230"/>
      <c r="H566" s="75"/>
      <c r="I566" s="117"/>
      <c r="J566" s="193"/>
      <c r="K566" s="180"/>
    </row>
    <row r="567" spans="3:11" x14ac:dyDescent="0.25">
      <c r="C567" s="41"/>
      <c r="D567" s="41" t="s">
        <v>545</v>
      </c>
      <c r="E567" s="40"/>
      <c r="F567" s="224">
        <v>600</v>
      </c>
      <c r="G567" s="224"/>
      <c r="H567" s="75"/>
      <c r="I567" s="117"/>
      <c r="J567" s="193"/>
      <c r="K567" s="180"/>
    </row>
    <row r="568" spans="3:11" x14ac:dyDescent="0.25">
      <c r="C568" s="41"/>
      <c r="D568" s="41" t="s">
        <v>546</v>
      </c>
      <c r="E568" s="40"/>
      <c r="F568" s="224">
        <v>13500</v>
      </c>
      <c r="G568" s="224"/>
      <c r="H568" s="75"/>
      <c r="I568" s="117"/>
      <c r="J568" s="193"/>
      <c r="K568" s="180"/>
    </row>
    <row r="569" spans="3:11" x14ac:dyDescent="0.25">
      <c r="C569" s="41"/>
      <c r="D569" s="41" t="s">
        <v>547</v>
      </c>
      <c r="E569" s="40"/>
      <c r="F569" s="224">
        <v>1300</v>
      </c>
      <c r="G569" s="224"/>
      <c r="H569" s="75"/>
      <c r="I569" s="117"/>
      <c r="J569" s="193"/>
      <c r="K569" s="180"/>
    </row>
    <row r="570" spans="3:11" x14ac:dyDescent="0.25">
      <c r="C570" s="41"/>
      <c r="D570" s="41" t="s">
        <v>548</v>
      </c>
      <c r="E570" s="40"/>
      <c r="F570" s="224">
        <v>1150</v>
      </c>
      <c r="G570" s="224"/>
      <c r="H570" s="75"/>
      <c r="I570" s="117"/>
      <c r="J570" s="193"/>
      <c r="K570" s="180"/>
    </row>
    <row r="571" spans="3:11" x14ac:dyDescent="0.25">
      <c r="C571" s="41"/>
      <c r="D571" s="41" t="s">
        <v>549</v>
      </c>
      <c r="E571" s="40"/>
      <c r="F571" s="224">
        <v>500</v>
      </c>
      <c r="G571" s="224"/>
      <c r="H571" s="75"/>
      <c r="I571" s="117"/>
      <c r="J571" s="193"/>
      <c r="K571" s="180"/>
    </row>
    <row r="572" spans="3:11" x14ac:dyDescent="0.25">
      <c r="C572" s="41"/>
      <c r="D572" s="41" t="s">
        <v>550</v>
      </c>
      <c r="E572" s="40"/>
      <c r="F572" s="224">
        <v>4350</v>
      </c>
      <c r="G572" s="224"/>
      <c r="H572" s="75"/>
      <c r="I572" s="117"/>
      <c r="J572" s="193"/>
      <c r="K572" s="180"/>
    </row>
    <row r="573" spans="3:11" x14ac:dyDescent="0.25">
      <c r="C573" s="41"/>
      <c r="D573" s="41" t="s">
        <v>551</v>
      </c>
      <c r="E573" s="40"/>
      <c r="F573" s="224">
        <v>6500</v>
      </c>
      <c r="G573" s="224"/>
      <c r="H573" s="75"/>
      <c r="I573" s="117"/>
      <c r="J573" s="193"/>
      <c r="K573" s="180"/>
    </row>
    <row r="574" spans="3:11" x14ac:dyDescent="0.25">
      <c r="C574" s="41"/>
      <c r="D574" s="41" t="s">
        <v>552</v>
      </c>
      <c r="E574" s="40"/>
      <c r="F574" s="224">
        <v>600</v>
      </c>
      <c r="G574" s="224"/>
      <c r="H574" s="75"/>
      <c r="I574" s="117"/>
      <c r="J574" s="193"/>
      <c r="K574" s="180"/>
    </row>
    <row r="575" spans="3:11" x14ac:dyDescent="0.25">
      <c r="C575" s="41"/>
      <c r="D575" s="41" t="s">
        <v>553</v>
      </c>
      <c r="E575" s="40"/>
      <c r="F575" s="224">
        <v>1000</v>
      </c>
      <c r="G575" s="224"/>
      <c r="H575" s="75"/>
      <c r="I575" s="117"/>
      <c r="J575" s="193"/>
      <c r="K575" s="180"/>
    </row>
    <row r="576" spans="3:11" x14ac:dyDescent="0.25">
      <c r="C576" s="41"/>
      <c r="D576" s="41" t="s">
        <v>554</v>
      </c>
      <c r="E576" s="40"/>
      <c r="F576" s="224">
        <v>1500</v>
      </c>
      <c r="G576" s="224"/>
      <c r="H576" s="75"/>
      <c r="I576" s="117"/>
      <c r="J576" s="193"/>
      <c r="K576" s="180"/>
    </row>
    <row r="577" spans="1:11" x14ac:dyDescent="0.25">
      <c r="C577" s="41"/>
      <c r="D577" s="41" t="s">
        <v>555</v>
      </c>
      <c r="E577" s="40"/>
      <c r="F577" s="224">
        <v>3000</v>
      </c>
      <c r="G577" s="224"/>
      <c r="H577" s="75"/>
      <c r="I577" s="117"/>
      <c r="J577" s="193"/>
      <c r="K577" s="180"/>
    </row>
    <row r="578" spans="1:11" x14ac:dyDescent="0.25">
      <c r="C578" s="41"/>
      <c r="D578" s="41" t="s">
        <v>556</v>
      </c>
      <c r="E578" s="40"/>
      <c r="F578" s="224">
        <v>4400</v>
      </c>
      <c r="G578" s="224"/>
      <c r="H578" s="75"/>
      <c r="I578" s="117"/>
      <c r="J578" s="193"/>
      <c r="K578" s="180"/>
    </row>
    <row r="579" spans="1:11" x14ac:dyDescent="0.25">
      <c r="C579" s="41"/>
      <c r="D579" s="41" t="s">
        <v>557</v>
      </c>
      <c r="E579" s="40"/>
      <c r="F579" s="224">
        <v>3310</v>
      </c>
      <c r="G579" s="224"/>
      <c r="H579" s="75"/>
      <c r="I579" s="117"/>
      <c r="J579" s="193"/>
      <c r="K579" s="180"/>
    </row>
    <row r="580" spans="1:11" x14ac:dyDescent="0.25">
      <c r="C580" s="41"/>
      <c r="D580" s="41" t="s">
        <v>558</v>
      </c>
      <c r="E580" s="40"/>
      <c r="F580" s="224">
        <v>6000</v>
      </c>
      <c r="G580" s="224"/>
      <c r="H580" s="75"/>
      <c r="I580" s="117"/>
      <c r="J580" s="193"/>
      <c r="K580" s="180"/>
    </row>
    <row r="581" spans="1:11" x14ac:dyDescent="0.25">
      <c r="A581" s="217">
        <v>1</v>
      </c>
      <c r="B581" s="348">
        <v>69</v>
      </c>
      <c r="C581" s="145" t="s">
        <v>559</v>
      </c>
      <c r="D581" s="42" t="s">
        <v>9</v>
      </c>
      <c r="E581" s="38">
        <v>2235</v>
      </c>
      <c r="F581" s="240">
        <v>2035</v>
      </c>
      <c r="G581" s="240">
        <v>2035</v>
      </c>
      <c r="H581" s="151">
        <f>F581-E581</f>
        <v>-200</v>
      </c>
      <c r="I581" s="150">
        <f>H581/E581</f>
        <v>-8.9485458612975396E-2</v>
      </c>
      <c r="J581" s="194">
        <f>F581/F684</f>
        <v>1.8441111328608485E-3</v>
      </c>
      <c r="K581" s="188">
        <v>943.08</v>
      </c>
    </row>
    <row r="582" spans="1:11" x14ac:dyDescent="0.25">
      <c r="C582" s="41"/>
      <c r="D582" s="41" t="s">
        <v>560</v>
      </c>
      <c r="E582" s="40"/>
      <c r="F582" s="224">
        <v>900</v>
      </c>
      <c r="G582" s="224"/>
      <c r="H582" s="75"/>
      <c r="I582" s="117"/>
      <c r="J582" s="193"/>
      <c r="K582" s="180"/>
    </row>
    <row r="583" spans="1:11" x14ac:dyDescent="0.25">
      <c r="C583" s="41"/>
      <c r="D583" s="41" t="s">
        <v>561</v>
      </c>
      <c r="E583" s="40"/>
      <c r="F583" s="224">
        <v>400</v>
      </c>
      <c r="G583" s="224"/>
      <c r="H583" s="75"/>
      <c r="I583" s="117"/>
      <c r="J583" s="193"/>
      <c r="K583" s="180"/>
    </row>
    <row r="584" spans="1:11" x14ac:dyDescent="0.25">
      <c r="C584" s="41"/>
      <c r="D584" s="41" t="s">
        <v>562</v>
      </c>
      <c r="E584" s="40"/>
      <c r="F584" s="224">
        <v>250</v>
      </c>
      <c r="G584" s="224"/>
      <c r="H584" s="75"/>
      <c r="I584" s="117"/>
      <c r="J584" s="193"/>
      <c r="K584" s="180"/>
    </row>
    <row r="585" spans="1:11" x14ac:dyDescent="0.25">
      <c r="C585" s="41"/>
      <c r="D585" s="41" t="s">
        <v>563</v>
      </c>
      <c r="E585" s="40"/>
      <c r="F585" s="224">
        <v>125</v>
      </c>
      <c r="G585" s="224"/>
      <c r="H585" s="75"/>
      <c r="I585" s="117"/>
      <c r="J585" s="193"/>
      <c r="K585" s="180"/>
    </row>
    <row r="586" spans="1:11" x14ac:dyDescent="0.25">
      <c r="C586" s="41"/>
      <c r="D586" s="41" t="s">
        <v>564</v>
      </c>
      <c r="E586" s="40"/>
      <c r="F586" s="224">
        <v>600</v>
      </c>
      <c r="G586" s="224"/>
      <c r="H586" s="75"/>
      <c r="I586" s="117"/>
      <c r="J586" s="193"/>
      <c r="K586" s="180"/>
    </row>
    <row r="587" spans="1:11" x14ac:dyDescent="0.25">
      <c r="C587" s="41"/>
      <c r="D587" s="41" t="s">
        <v>565</v>
      </c>
      <c r="E587" s="40"/>
      <c r="F587" s="224">
        <v>160</v>
      </c>
      <c r="G587" s="224"/>
      <c r="H587" s="75"/>
      <c r="I587" s="117"/>
      <c r="J587" s="193"/>
      <c r="K587" s="180"/>
    </row>
    <row r="588" spans="1:11" x14ac:dyDescent="0.25">
      <c r="A588" s="217">
        <v>2</v>
      </c>
      <c r="B588" s="348">
        <v>70</v>
      </c>
      <c r="C588" s="158" t="s">
        <v>566</v>
      </c>
      <c r="D588" s="105" t="s">
        <v>9</v>
      </c>
      <c r="E588" s="97">
        <v>0</v>
      </c>
      <c r="F588" s="229">
        <v>1400</v>
      </c>
      <c r="G588" s="229">
        <v>1400</v>
      </c>
      <c r="H588" s="164">
        <f>F588-E588</f>
        <v>1400</v>
      </c>
      <c r="I588" s="133" t="e">
        <f>H588/E588</f>
        <v>#DIV/0!</v>
      </c>
      <c r="J588" s="196">
        <f>F588/F684</f>
        <v>1.2686759636389129E-3</v>
      </c>
      <c r="K588" s="181">
        <v>1400</v>
      </c>
    </row>
    <row r="589" spans="1:11" x14ac:dyDescent="0.25">
      <c r="C589" s="165"/>
      <c r="D589" s="41" t="s">
        <v>152</v>
      </c>
      <c r="E589" s="40"/>
      <c r="F589" s="224">
        <v>2800</v>
      </c>
      <c r="G589" s="224"/>
      <c r="H589" s="75"/>
      <c r="I589" s="122"/>
      <c r="J589" s="193"/>
      <c r="K589" s="180"/>
    </row>
    <row r="590" spans="1:11" x14ac:dyDescent="0.25">
      <c r="C590" s="165"/>
      <c r="D590" s="41" t="s">
        <v>567</v>
      </c>
      <c r="E590" s="40"/>
      <c r="F590" s="224">
        <v>500</v>
      </c>
      <c r="G590" s="224"/>
      <c r="H590" s="75"/>
      <c r="I590" s="122"/>
      <c r="J590" s="193"/>
      <c r="K590" s="180"/>
    </row>
    <row r="591" spans="1:11" x14ac:dyDescent="0.25">
      <c r="C591" s="165"/>
      <c r="D591" s="41" t="s">
        <v>568</v>
      </c>
      <c r="E591" s="40"/>
      <c r="F591" s="224">
        <v>700</v>
      </c>
      <c r="G591" s="224"/>
      <c r="H591" s="75"/>
      <c r="I591" s="122"/>
      <c r="J591" s="193"/>
      <c r="K591" s="180"/>
    </row>
    <row r="592" spans="1:11" x14ac:dyDescent="0.25">
      <c r="A592" s="217">
        <v>3</v>
      </c>
      <c r="B592" s="348">
        <v>71</v>
      </c>
      <c r="C592" s="147" t="s">
        <v>569</v>
      </c>
      <c r="D592" s="42" t="s">
        <v>9</v>
      </c>
      <c r="E592" s="38">
        <v>30896.2</v>
      </c>
      <c r="F592" s="259">
        <v>10404</v>
      </c>
      <c r="G592" s="351">
        <v>10404</v>
      </c>
      <c r="H592" s="113">
        <f>F592-E592</f>
        <v>-20492.2</v>
      </c>
      <c r="I592" s="120">
        <f>H592/E592</f>
        <v>-0.66325955942802028</v>
      </c>
      <c r="J592" s="194">
        <f>F592/F684</f>
        <v>9.428074804070893E-3</v>
      </c>
      <c r="K592" s="188">
        <v>10404.06</v>
      </c>
    </row>
    <row r="593" spans="1:11" x14ac:dyDescent="0.25">
      <c r="C593" s="41"/>
      <c r="D593" s="41" t="s">
        <v>570</v>
      </c>
      <c r="E593" s="40"/>
      <c r="F593" s="224">
        <v>5953</v>
      </c>
      <c r="G593" s="224"/>
      <c r="H593" s="75"/>
      <c r="I593" s="117"/>
      <c r="J593" s="193"/>
      <c r="K593" s="180"/>
    </row>
    <row r="594" spans="1:11" x14ac:dyDescent="0.25">
      <c r="C594" s="41"/>
      <c r="D594" s="41" t="s">
        <v>571</v>
      </c>
      <c r="E594" s="40"/>
      <c r="F594" s="224">
        <v>6392</v>
      </c>
      <c r="G594" s="224"/>
      <c r="H594" s="75"/>
      <c r="I594" s="117"/>
      <c r="J594" s="193"/>
      <c r="K594" s="180"/>
    </row>
    <row r="595" spans="1:11" x14ac:dyDescent="0.25">
      <c r="C595" s="41"/>
      <c r="D595" s="41" t="s">
        <v>572</v>
      </c>
      <c r="E595" s="40"/>
      <c r="F595" s="224">
        <v>1456</v>
      </c>
      <c r="G595" s="224"/>
      <c r="H595" s="75"/>
      <c r="I595" s="117"/>
      <c r="J595" s="193"/>
      <c r="K595" s="180"/>
    </row>
    <row r="596" spans="1:11" x14ac:dyDescent="0.25">
      <c r="C596" s="41"/>
      <c r="D596" s="41" t="s">
        <v>573</v>
      </c>
      <c r="E596" s="40"/>
      <c r="F596" s="224">
        <v>969.2</v>
      </c>
      <c r="G596" s="224"/>
      <c r="H596" s="75"/>
      <c r="I596" s="117"/>
      <c r="J596" s="193"/>
      <c r="K596" s="180"/>
    </row>
    <row r="597" spans="1:11" x14ac:dyDescent="0.25">
      <c r="C597" s="41"/>
      <c r="D597" s="41" t="s">
        <v>574</v>
      </c>
      <c r="E597" s="40"/>
      <c r="F597" s="224">
        <v>2278.61</v>
      </c>
      <c r="G597" s="224"/>
      <c r="H597" s="75"/>
      <c r="I597" s="117"/>
      <c r="J597" s="193"/>
      <c r="K597" s="180"/>
    </row>
    <row r="598" spans="1:11" x14ac:dyDescent="0.25">
      <c r="C598" s="41"/>
      <c r="D598" s="41" t="s">
        <v>575</v>
      </c>
      <c r="E598" s="40"/>
      <c r="F598" s="224">
        <v>10000</v>
      </c>
      <c r="G598" s="224"/>
      <c r="H598" s="75"/>
      <c r="I598" s="117"/>
      <c r="J598" s="193"/>
      <c r="K598" s="180"/>
    </row>
    <row r="599" spans="1:11" x14ac:dyDescent="0.25">
      <c r="C599" s="41"/>
      <c r="D599" s="41" t="s">
        <v>576</v>
      </c>
      <c r="E599" s="40"/>
      <c r="F599" s="224">
        <v>1400</v>
      </c>
      <c r="G599" s="224"/>
      <c r="H599" s="75"/>
      <c r="I599" s="117"/>
      <c r="J599" s="193"/>
      <c r="K599" s="180"/>
    </row>
    <row r="600" spans="1:11" x14ac:dyDescent="0.25">
      <c r="C600" s="41"/>
      <c r="D600" s="41" t="s">
        <v>577</v>
      </c>
      <c r="E600" s="40"/>
      <c r="F600" s="224">
        <v>2000</v>
      </c>
      <c r="G600" s="224"/>
      <c r="H600" s="75"/>
      <c r="I600" s="117"/>
      <c r="J600" s="193"/>
      <c r="K600" s="180"/>
    </row>
    <row r="601" spans="1:11" x14ac:dyDescent="0.25">
      <c r="A601" s="217">
        <v>4</v>
      </c>
      <c r="B601" s="348">
        <v>72</v>
      </c>
      <c r="C601" s="145" t="s">
        <v>578</v>
      </c>
      <c r="D601" s="42" t="s">
        <v>9</v>
      </c>
      <c r="E601" s="38">
        <v>7613</v>
      </c>
      <c r="F601" s="259">
        <v>6066</v>
      </c>
      <c r="G601" s="351">
        <v>6066</v>
      </c>
      <c r="H601" s="151">
        <f>F601-E601</f>
        <v>-1547</v>
      </c>
      <c r="I601" s="150">
        <f>H601/E601</f>
        <v>-0.20320504400367792</v>
      </c>
      <c r="J601" s="194">
        <f>F601/F684</f>
        <v>5.4969917110240327E-3</v>
      </c>
      <c r="K601" s="188">
        <v>4187.3999999999996</v>
      </c>
    </row>
    <row r="602" spans="1:11" x14ac:dyDescent="0.25">
      <c r="C602" s="41"/>
      <c r="D602" s="110" t="s">
        <v>579</v>
      </c>
      <c r="E602" s="40"/>
      <c r="F602" s="224">
        <v>7020</v>
      </c>
      <c r="G602" s="224"/>
      <c r="H602" s="75"/>
      <c r="I602" s="117"/>
      <c r="J602" s="193"/>
      <c r="K602" s="180"/>
    </row>
    <row r="603" spans="1:11" x14ac:dyDescent="0.25">
      <c r="C603" s="41"/>
      <c r="D603" s="110" t="s">
        <v>151</v>
      </c>
      <c r="E603" s="40"/>
      <c r="F603" s="224">
        <v>7600</v>
      </c>
      <c r="G603" s="224"/>
      <c r="H603" s="75"/>
      <c r="I603" s="117"/>
      <c r="J603" s="193"/>
      <c r="K603" s="180"/>
    </row>
    <row r="604" spans="1:11" x14ac:dyDescent="0.25">
      <c r="C604" s="41"/>
      <c r="D604" s="110" t="s">
        <v>580</v>
      </c>
      <c r="E604" s="40"/>
      <c r="F604" s="224">
        <v>1000</v>
      </c>
      <c r="G604" s="224"/>
      <c r="H604" s="75"/>
      <c r="I604" s="117"/>
      <c r="J604" s="193"/>
      <c r="K604" s="180"/>
    </row>
    <row r="605" spans="1:11" x14ac:dyDescent="0.25">
      <c r="A605" s="217">
        <v>5</v>
      </c>
      <c r="B605" s="348">
        <v>73</v>
      </c>
      <c r="C605" s="145" t="s">
        <v>581</v>
      </c>
      <c r="D605" s="42" t="s">
        <v>9</v>
      </c>
      <c r="E605" s="38">
        <v>6583</v>
      </c>
      <c r="F605" s="259">
        <v>5705</v>
      </c>
      <c r="G605" s="351">
        <v>5705</v>
      </c>
      <c r="H605" s="151">
        <f>F605-E605</f>
        <v>-878</v>
      </c>
      <c r="I605" s="150">
        <f>H605/E605</f>
        <v>-0.13337384171350447</v>
      </c>
      <c r="J605" s="194">
        <f>F605/F684</f>
        <v>5.1698545518285705E-3</v>
      </c>
      <c r="K605" s="188">
        <v>5705.23</v>
      </c>
    </row>
    <row r="606" spans="1:11" x14ac:dyDescent="0.25">
      <c r="C606" s="41"/>
      <c r="D606" s="41" t="s">
        <v>576</v>
      </c>
      <c r="E606" s="40"/>
      <c r="F606" s="224">
        <v>750</v>
      </c>
      <c r="G606" s="224"/>
      <c r="H606" s="75"/>
      <c r="I606" s="117"/>
      <c r="J606" s="193"/>
      <c r="K606" s="180"/>
    </row>
    <row r="607" spans="1:11" x14ac:dyDescent="0.25">
      <c r="C607" s="41"/>
      <c r="D607" s="41" t="s">
        <v>582</v>
      </c>
      <c r="E607" s="40"/>
      <c r="F607" s="224">
        <v>870</v>
      </c>
      <c r="G607" s="224"/>
      <c r="H607" s="75"/>
      <c r="I607" s="130"/>
      <c r="J607" s="193"/>
      <c r="K607" s="180"/>
    </row>
    <row r="608" spans="1:11" x14ac:dyDescent="0.25">
      <c r="C608" s="41"/>
      <c r="D608" s="41" t="s">
        <v>583</v>
      </c>
      <c r="E608" s="40"/>
      <c r="F608" s="224">
        <v>1700</v>
      </c>
      <c r="G608" s="224"/>
      <c r="H608" s="75"/>
      <c r="I608" s="130"/>
      <c r="J608" s="193"/>
      <c r="K608" s="180"/>
    </row>
    <row r="609" spans="1:11" x14ac:dyDescent="0.25">
      <c r="C609" s="41"/>
      <c r="D609" s="41" t="s">
        <v>357</v>
      </c>
      <c r="E609" s="40"/>
      <c r="F609" s="224">
        <v>3500</v>
      </c>
      <c r="G609" s="224"/>
      <c r="H609" s="75"/>
      <c r="I609" s="130"/>
      <c r="J609" s="193"/>
      <c r="K609" s="180"/>
    </row>
    <row r="610" spans="1:11" x14ac:dyDescent="0.25">
      <c r="A610" s="217">
        <v>1</v>
      </c>
      <c r="B610" s="348">
        <v>74</v>
      </c>
      <c r="C610" s="145" t="s">
        <v>584</v>
      </c>
      <c r="D610" s="105" t="s">
        <v>9</v>
      </c>
      <c r="E610" s="97">
        <v>0</v>
      </c>
      <c r="F610" s="229">
        <v>4250</v>
      </c>
      <c r="G610" s="229">
        <v>4250</v>
      </c>
      <c r="H610" s="164">
        <f>F610-E610</f>
        <v>4250</v>
      </c>
      <c r="I610" s="133" t="e">
        <f>H610/E610</f>
        <v>#DIV/0!</v>
      </c>
      <c r="J610" s="200">
        <f>F610/F684</f>
        <v>3.8513377467609858E-3</v>
      </c>
      <c r="K610" s="181"/>
    </row>
    <row r="611" spans="1:11" x14ac:dyDescent="0.25">
      <c r="C611" s="41"/>
      <c r="D611" s="41" t="s">
        <v>585</v>
      </c>
      <c r="E611" s="40"/>
      <c r="F611" s="224">
        <v>2460</v>
      </c>
      <c r="G611" s="224"/>
      <c r="H611" s="176"/>
      <c r="I611" s="117"/>
      <c r="J611" s="201"/>
      <c r="K611" s="180"/>
    </row>
    <row r="612" spans="1:11" x14ac:dyDescent="0.25">
      <c r="C612" s="41"/>
      <c r="D612" s="41" t="s">
        <v>586</v>
      </c>
      <c r="E612" s="40"/>
      <c r="F612" s="224">
        <v>3090.65</v>
      </c>
      <c r="G612" s="224"/>
      <c r="H612" s="176"/>
      <c r="I612" s="117"/>
      <c r="J612" s="201"/>
      <c r="K612" s="180"/>
    </row>
    <row r="613" spans="1:11" x14ac:dyDescent="0.25">
      <c r="C613" s="41"/>
      <c r="D613" s="41" t="s">
        <v>587</v>
      </c>
      <c r="E613" s="40"/>
      <c r="F613" s="224">
        <v>3280.99</v>
      </c>
      <c r="G613" s="224"/>
      <c r="H613" s="176"/>
      <c r="I613" s="117"/>
      <c r="J613" s="201"/>
      <c r="K613" s="180"/>
    </row>
    <row r="614" spans="1:11" x14ac:dyDescent="0.25">
      <c r="C614" s="41"/>
      <c r="D614" s="41" t="s">
        <v>481</v>
      </c>
      <c r="E614" s="40"/>
      <c r="F614" s="224">
        <v>550</v>
      </c>
      <c r="G614" s="224"/>
      <c r="H614" s="176"/>
      <c r="I614" s="117"/>
      <c r="J614" s="201"/>
      <c r="K614" s="180"/>
    </row>
    <row r="615" spans="1:11" x14ac:dyDescent="0.25">
      <c r="A615" s="217">
        <v>2</v>
      </c>
      <c r="B615" s="348">
        <v>75</v>
      </c>
      <c r="C615" s="145" t="s">
        <v>588</v>
      </c>
      <c r="D615" s="42" t="s">
        <v>9</v>
      </c>
      <c r="E615" s="38">
        <v>6000</v>
      </c>
      <c r="F615" s="232">
        <f>SUM(F616:F624)</f>
        <v>3505</v>
      </c>
      <c r="G615" s="232">
        <v>3505</v>
      </c>
      <c r="H615" s="38">
        <f>F615-E615</f>
        <v>-2495</v>
      </c>
      <c r="I615" s="119">
        <f>H615/E615</f>
        <v>-0.41583333333333333</v>
      </c>
      <c r="J615" s="202">
        <f>F615/F684</f>
        <v>3.1762208946817072E-3</v>
      </c>
      <c r="K615" s="188">
        <v>3420.95</v>
      </c>
    </row>
    <row r="616" spans="1:11" x14ac:dyDescent="0.25">
      <c r="C616" s="41"/>
      <c r="D616" s="40" t="s">
        <v>589</v>
      </c>
      <c r="E616" s="35"/>
      <c r="F616" s="224">
        <v>550</v>
      </c>
      <c r="G616" s="224"/>
      <c r="H616" s="75"/>
      <c r="I616" s="160"/>
      <c r="J616" s="193"/>
      <c r="K616" s="180"/>
    </row>
    <row r="617" spans="1:11" x14ac:dyDescent="0.25">
      <c r="C617" s="41"/>
      <c r="D617" s="40" t="s">
        <v>590</v>
      </c>
      <c r="E617" s="35"/>
      <c r="F617" s="224">
        <v>200</v>
      </c>
      <c r="G617" s="248"/>
      <c r="H617" s="86"/>
      <c r="I617" s="159"/>
      <c r="J617" s="203"/>
      <c r="K617" s="180"/>
    </row>
    <row r="618" spans="1:11" x14ac:dyDescent="0.25">
      <c r="C618" s="41"/>
      <c r="D618" s="40" t="s">
        <v>591</v>
      </c>
      <c r="E618" s="35"/>
      <c r="F618" s="224">
        <v>75</v>
      </c>
      <c r="G618" s="248"/>
      <c r="H618" s="86"/>
      <c r="I618" s="159"/>
      <c r="J618" s="203"/>
      <c r="K618" s="180"/>
    </row>
    <row r="619" spans="1:11" x14ac:dyDescent="0.25">
      <c r="C619" s="41"/>
      <c r="D619" s="40" t="s">
        <v>592</v>
      </c>
      <c r="E619" s="35"/>
      <c r="F619" s="224">
        <v>295</v>
      </c>
      <c r="G619" s="248"/>
      <c r="H619" s="86"/>
      <c r="I619" s="159"/>
      <c r="J619" s="203"/>
      <c r="K619" s="180"/>
    </row>
    <row r="620" spans="1:11" x14ac:dyDescent="0.25">
      <c r="C620" s="41"/>
      <c r="D620" s="40" t="s">
        <v>593</v>
      </c>
      <c r="E620" s="35"/>
      <c r="F620" s="224">
        <v>295</v>
      </c>
      <c r="G620" s="248"/>
      <c r="H620" s="86"/>
      <c r="I620" s="159"/>
      <c r="J620" s="203"/>
      <c r="K620" s="180"/>
    </row>
    <row r="621" spans="1:11" x14ac:dyDescent="0.25">
      <c r="C621" s="41"/>
      <c r="D621" s="40" t="s">
        <v>594</v>
      </c>
      <c r="E621" s="35"/>
      <c r="F621" s="224">
        <v>295</v>
      </c>
      <c r="G621" s="248"/>
      <c r="H621" s="220"/>
      <c r="I621" s="159"/>
      <c r="J621" s="203"/>
      <c r="K621" s="180"/>
    </row>
    <row r="622" spans="1:11" x14ac:dyDescent="0.25">
      <c r="C622" s="41"/>
      <c r="D622" s="40" t="s">
        <v>595</v>
      </c>
      <c r="E622" s="35"/>
      <c r="F622" s="224">
        <v>295</v>
      </c>
      <c r="G622" s="248"/>
      <c r="H622" s="86"/>
      <c r="I622" s="159"/>
      <c r="J622" s="203"/>
      <c r="K622" s="180"/>
    </row>
    <row r="623" spans="1:11" x14ac:dyDescent="0.25">
      <c r="C623" s="41"/>
      <c r="D623" s="40" t="s">
        <v>46</v>
      </c>
      <c r="E623" s="35"/>
      <c r="F623" s="224">
        <v>300</v>
      </c>
      <c r="G623" s="248"/>
      <c r="H623" s="86"/>
      <c r="I623" s="159"/>
      <c r="J623" s="203"/>
      <c r="K623" s="180"/>
    </row>
    <row r="624" spans="1:11" x14ac:dyDescent="0.25">
      <c r="C624" s="41"/>
      <c r="D624" s="40" t="s">
        <v>596</v>
      </c>
      <c r="E624" s="35"/>
      <c r="F624" s="224">
        <v>1200</v>
      </c>
      <c r="G624" s="248"/>
      <c r="H624" s="86"/>
      <c r="I624" s="159"/>
      <c r="J624" s="203"/>
      <c r="K624" s="180"/>
    </row>
    <row r="625" spans="1:11" x14ac:dyDescent="0.25">
      <c r="A625" s="217">
        <v>3</v>
      </c>
      <c r="B625" s="348">
        <v>76</v>
      </c>
      <c r="C625" s="145" t="s">
        <v>597</v>
      </c>
      <c r="D625" s="42" t="s">
        <v>9</v>
      </c>
      <c r="E625" s="38">
        <v>4592.7</v>
      </c>
      <c r="F625" s="240">
        <v>3311</v>
      </c>
      <c r="G625" s="240">
        <v>3311</v>
      </c>
      <c r="H625" s="151">
        <f>F625-E625</f>
        <v>-1281.6999999999998</v>
      </c>
      <c r="I625" s="221">
        <f>H625/E625</f>
        <v>-0.27907331199512264</v>
      </c>
      <c r="J625" s="194">
        <f>F625/F684</f>
        <v>3.0004186540060294E-3</v>
      </c>
      <c r="K625" s="188">
        <v>3310.84</v>
      </c>
    </row>
    <row r="626" spans="1:11" x14ac:dyDescent="0.25">
      <c r="C626" s="41"/>
      <c r="D626" s="41" t="s">
        <v>598</v>
      </c>
      <c r="E626" s="35"/>
      <c r="F626" s="224">
        <v>1750</v>
      </c>
      <c r="G626" s="224"/>
      <c r="H626" s="75"/>
      <c r="I626" s="117"/>
      <c r="J626" s="193"/>
      <c r="K626" s="180"/>
    </row>
    <row r="627" spans="1:11" x14ac:dyDescent="0.25">
      <c r="C627" s="41"/>
      <c r="D627" s="41" t="s">
        <v>599</v>
      </c>
      <c r="E627" s="35"/>
      <c r="F627" s="224">
        <v>325</v>
      </c>
      <c r="G627" s="224"/>
      <c r="H627" s="75"/>
      <c r="I627" s="117"/>
      <c r="J627" s="193"/>
      <c r="K627" s="180"/>
    </row>
    <row r="628" spans="1:11" x14ac:dyDescent="0.25">
      <c r="C628" s="41"/>
      <c r="D628" s="41" t="s">
        <v>600</v>
      </c>
      <c r="E628" s="35"/>
      <c r="F628" s="224">
        <v>280</v>
      </c>
      <c r="G628" s="224"/>
      <c r="H628" s="75"/>
      <c r="I628" s="117"/>
      <c r="J628" s="193"/>
      <c r="K628" s="180"/>
    </row>
    <row r="629" spans="1:11" x14ac:dyDescent="0.25">
      <c r="C629" s="41"/>
      <c r="D629" s="41" t="s">
        <v>601</v>
      </c>
      <c r="E629" s="35"/>
      <c r="F629" s="224">
        <v>525</v>
      </c>
      <c r="G629" s="224"/>
      <c r="H629" s="75"/>
      <c r="I629" s="117"/>
      <c r="J629" s="193"/>
      <c r="K629" s="180"/>
    </row>
    <row r="630" spans="1:11" x14ac:dyDescent="0.25">
      <c r="C630" s="41"/>
      <c r="D630" s="41" t="s">
        <v>582</v>
      </c>
      <c r="E630" s="35"/>
      <c r="F630" s="224">
        <v>840</v>
      </c>
      <c r="G630" s="224"/>
      <c r="H630" s="75"/>
      <c r="I630" s="117"/>
      <c r="J630" s="193"/>
      <c r="K630" s="180"/>
    </row>
    <row r="631" spans="1:11" x14ac:dyDescent="0.25">
      <c r="C631" s="41"/>
      <c r="D631" s="35" t="s">
        <v>602</v>
      </c>
      <c r="E631" s="40"/>
      <c r="F631" s="224">
        <v>250</v>
      </c>
      <c r="G631" s="224"/>
      <c r="H631" s="75"/>
      <c r="I631" s="117"/>
      <c r="J631" s="193"/>
      <c r="K631" s="180"/>
    </row>
    <row r="632" spans="1:11" x14ac:dyDescent="0.25">
      <c r="C632" s="41"/>
      <c r="D632" s="35" t="s">
        <v>603</v>
      </c>
      <c r="E632" s="40"/>
      <c r="F632" s="224">
        <v>250</v>
      </c>
      <c r="G632" s="224"/>
      <c r="H632" s="75"/>
      <c r="I632" s="117"/>
      <c r="J632" s="193"/>
      <c r="K632" s="180"/>
    </row>
    <row r="633" spans="1:11" x14ac:dyDescent="0.25">
      <c r="C633" s="41"/>
      <c r="D633" s="35" t="s">
        <v>604</v>
      </c>
      <c r="E633" s="40"/>
      <c r="F633" s="224">
        <v>70</v>
      </c>
      <c r="G633" s="224"/>
      <c r="H633" s="75"/>
      <c r="I633" s="117"/>
      <c r="J633" s="193"/>
      <c r="K633" s="180"/>
    </row>
    <row r="634" spans="1:11" x14ac:dyDescent="0.25">
      <c r="A634" s="217">
        <v>4</v>
      </c>
      <c r="B634" s="348">
        <v>77</v>
      </c>
      <c r="C634" s="145" t="s">
        <v>605</v>
      </c>
      <c r="D634" s="42" t="s">
        <v>9</v>
      </c>
      <c r="E634" s="38">
        <v>0</v>
      </c>
      <c r="F634" s="240">
        <v>2800</v>
      </c>
      <c r="G634" s="240">
        <v>2800</v>
      </c>
      <c r="H634" s="151">
        <f>F634-E634</f>
        <v>2800</v>
      </c>
      <c r="I634" s="119" t="e">
        <f>H634/E634</f>
        <v>#DIV/0!</v>
      </c>
      <c r="J634" s="194">
        <f>F634/F684</f>
        <v>2.5373519272778259E-3</v>
      </c>
      <c r="K634" s="188">
        <v>2788.87</v>
      </c>
    </row>
    <row r="635" spans="1:11" x14ac:dyDescent="0.25">
      <c r="C635" s="41"/>
      <c r="D635" s="41" t="s">
        <v>606</v>
      </c>
      <c r="E635" s="40"/>
      <c r="F635" s="224">
        <v>2000</v>
      </c>
      <c r="G635" s="224"/>
      <c r="H635" s="75"/>
      <c r="I635" s="121"/>
      <c r="J635" s="193"/>
      <c r="K635" s="180"/>
    </row>
    <row r="636" spans="1:11" x14ac:dyDescent="0.25">
      <c r="C636" s="41"/>
      <c r="D636" s="41" t="s">
        <v>607</v>
      </c>
      <c r="E636" s="40"/>
      <c r="F636" s="224">
        <v>900</v>
      </c>
      <c r="G636" s="224"/>
      <c r="H636" s="75"/>
      <c r="I636" s="121"/>
      <c r="J636" s="193"/>
      <c r="K636" s="180"/>
    </row>
    <row r="637" spans="1:11" x14ac:dyDescent="0.25">
      <c r="C637" s="41"/>
      <c r="D637" s="41" t="s">
        <v>608</v>
      </c>
      <c r="E637" s="40"/>
      <c r="F637" s="224">
        <v>250</v>
      </c>
      <c r="G637" s="224"/>
      <c r="H637" s="75"/>
      <c r="I637" s="121"/>
      <c r="J637" s="193"/>
      <c r="K637" s="180"/>
    </row>
    <row r="638" spans="1:11" x14ac:dyDescent="0.25">
      <c r="C638" s="41"/>
      <c r="D638" s="41" t="s">
        <v>357</v>
      </c>
      <c r="E638" s="40"/>
      <c r="F638" s="224">
        <v>1520</v>
      </c>
      <c r="G638" s="224"/>
      <c r="H638" s="75"/>
      <c r="I638" s="121"/>
      <c r="J638" s="193"/>
      <c r="K638" s="180"/>
    </row>
    <row r="639" spans="1:11" x14ac:dyDescent="0.25">
      <c r="C639" s="41"/>
      <c r="D639" s="41" t="s">
        <v>609</v>
      </c>
      <c r="E639" s="40"/>
      <c r="F639" s="224">
        <v>300</v>
      </c>
      <c r="G639" s="224"/>
      <c r="H639" s="75"/>
      <c r="I639" s="121"/>
      <c r="J639" s="193"/>
      <c r="K639" s="180"/>
    </row>
    <row r="640" spans="1:11" x14ac:dyDescent="0.25">
      <c r="B640" s="347">
        <v>78</v>
      </c>
      <c r="C640" s="107" t="s">
        <v>610</v>
      </c>
      <c r="D640" s="108" t="s">
        <v>9</v>
      </c>
      <c r="E640" s="109">
        <v>0.01</v>
      </c>
      <c r="F640" s="256">
        <f>SUM(F641)</f>
        <v>0</v>
      </c>
      <c r="G640" s="256">
        <v>0</v>
      </c>
      <c r="H640" s="109">
        <f>F640-E640</f>
        <v>-0.01</v>
      </c>
      <c r="I640" s="127">
        <f>H640/E640</f>
        <v>-1</v>
      </c>
      <c r="J640" s="199">
        <f>F640/F684</f>
        <v>0</v>
      </c>
      <c r="K640" s="191"/>
    </row>
    <row r="641" spans="1:11" x14ac:dyDescent="0.25">
      <c r="C641" s="41" t="s">
        <v>611</v>
      </c>
      <c r="D641" s="41"/>
      <c r="E641" s="40"/>
      <c r="F641" s="224"/>
      <c r="G641" s="224"/>
      <c r="H641" s="75"/>
      <c r="I641" s="117"/>
      <c r="J641" s="193"/>
      <c r="K641" s="180"/>
    </row>
    <row r="642" spans="1:11" x14ac:dyDescent="0.25">
      <c r="A642" s="217">
        <v>5</v>
      </c>
      <c r="B642" s="348">
        <v>79</v>
      </c>
      <c r="C642" s="145" t="s">
        <v>612</v>
      </c>
      <c r="D642" s="42" t="s">
        <v>9</v>
      </c>
      <c r="E642" s="38">
        <v>16462</v>
      </c>
      <c r="F642" s="240">
        <v>8985</v>
      </c>
      <c r="G642" s="240">
        <v>8985</v>
      </c>
      <c r="H642" s="151">
        <f>F642-E642</f>
        <v>-7477</v>
      </c>
      <c r="I642" s="150">
        <f>H642/E642</f>
        <v>-0.4541975458632001</v>
      </c>
      <c r="J642" s="194">
        <f>F642/F684</f>
        <v>8.1421810952111671E-3</v>
      </c>
      <c r="K642" s="188">
        <v>4404.6099999999997</v>
      </c>
    </row>
    <row r="643" spans="1:11" x14ac:dyDescent="0.25">
      <c r="C643" s="41"/>
      <c r="D643" s="41" t="s">
        <v>613</v>
      </c>
      <c r="E643" s="40"/>
      <c r="F643" s="224">
        <v>4200</v>
      </c>
      <c r="G643" s="224"/>
      <c r="H643" s="75"/>
      <c r="I643" s="117"/>
      <c r="J643" s="193"/>
      <c r="K643" s="180"/>
    </row>
    <row r="644" spans="1:11" x14ac:dyDescent="0.25">
      <c r="C644" s="41"/>
      <c r="D644" s="40" t="s">
        <v>614</v>
      </c>
      <c r="E644" s="40"/>
      <c r="F644" s="261">
        <v>5500</v>
      </c>
      <c r="G644" s="261"/>
      <c r="H644" s="75"/>
      <c r="I644" s="117"/>
      <c r="J644" s="193"/>
      <c r="K644" s="180"/>
    </row>
    <row r="645" spans="1:11" x14ac:dyDescent="0.25">
      <c r="C645" s="41"/>
      <c r="D645" s="41" t="s">
        <v>477</v>
      </c>
      <c r="E645" s="40"/>
      <c r="F645" s="224">
        <v>1500</v>
      </c>
      <c r="G645" s="224"/>
      <c r="H645" s="75"/>
      <c r="I645" s="117"/>
      <c r="J645" s="193"/>
      <c r="K645" s="180"/>
    </row>
    <row r="646" spans="1:11" x14ac:dyDescent="0.25">
      <c r="C646" s="41"/>
      <c r="D646" s="94" t="s">
        <v>615</v>
      </c>
      <c r="E646" s="40"/>
      <c r="F646" s="230">
        <v>2000</v>
      </c>
      <c r="G646" s="230"/>
      <c r="H646" s="75"/>
      <c r="I646" s="117"/>
      <c r="J646" s="193"/>
      <c r="K646" s="180"/>
    </row>
    <row r="647" spans="1:11" x14ac:dyDescent="0.25">
      <c r="C647" s="41"/>
      <c r="D647" s="41" t="s">
        <v>616</v>
      </c>
      <c r="E647" s="40"/>
      <c r="F647" s="224">
        <v>1550</v>
      </c>
      <c r="G647" s="224"/>
      <c r="H647" s="75"/>
      <c r="I647" s="117"/>
      <c r="J647" s="193"/>
      <c r="K647" s="180"/>
    </row>
    <row r="648" spans="1:11" x14ac:dyDescent="0.25">
      <c r="C648" s="41"/>
      <c r="D648" s="41" t="s">
        <v>617</v>
      </c>
      <c r="E648" s="40"/>
      <c r="F648" s="224">
        <v>6550</v>
      </c>
      <c r="G648" s="224"/>
      <c r="H648" s="75"/>
      <c r="I648" s="117"/>
      <c r="J648" s="193"/>
      <c r="K648" s="180"/>
    </row>
    <row r="649" spans="1:11" x14ac:dyDescent="0.25">
      <c r="C649" s="41"/>
      <c r="D649" s="41" t="s">
        <v>618</v>
      </c>
      <c r="E649" s="40"/>
      <c r="F649" s="224">
        <v>7395</v>
      </c>
      <c r="G649" s="224"/>
      <c r="H649" s="75"/>
      <c r="I649" s="117"/>
      <c r="J649" s="193"/>
      <c r="K649" s="180"/>
    </row>
    <row r="650" spans="1:11" x14ac:dyDescent="0.25">
      <c r="C650" s="41"/>
      <c r="D650" s="41" t="s">
        <v>619</v>
      </c>
      <c r="E650" s="40"/>
      <c r="F650" s="224">
        <v>2000</v>
      </c>
      <c r="G650" s="224"/>
      <c r="H650" s="75"/>
      <c r="I650" s="117"/>
      <c r="J650" s="193"/>
      <c r="K650" s="180"/>
    </row>
    <row r="651" spans="1:11" x14ac:dyDescent="0.25">
      <c r="A651" s="217">
        <v>1</v>
      </c>
      <c r="B651" s="348">
        <v>80</v>
      </c>
      <c r="C651" s="145" t="s">
        <v>620</v>
      </c>
      <c r="D651" s="42" t="s">
        <v>9</v>
      </c>
      <c r="E651" s="38">
        <v>5278.29</v>
      </c>
      <c r="F651" s="262">
        <v>3509</v>
      </c>
      <c r="G651" s="352">
        <v>3509</v>
      </c>
      <c r="H651" s="151">
        <f>F651-E651</f>
        <v>-1769.29</v>
      </c>
      <c r="I651" s="150">
        <f>H651/E651</f>
        <v>-0.33520136256249655</v>
      </c>
      <c r="J651" s="204">
        <f>F651/F684</f>
        <v>3.179845683149247E-3</v>
      </c>
      <c r="K651" s="192">
        <v>3227.44</v>
      </c>
    </row>
    <row r="652" spans="1:11" x14ac:dyDescent="0.25">
      <c r="C652" s="37"/>
      <c r="D652" s="41" t="s">
        <v>621</v>
      </c>
      <c r="E652" s="35"/>
      <c r="F652" s="224">
        <v>1800</v>
      </c>
      <c r="G652" s="224"/>
      <c r="H652" s="75"/>
      <c r="I652" s="121"/>
      <c r="J652" s="193"/>
      <c r="K652" s="180"/>
    </row>
    <row r="653" spans="1:11" x14ac:dyDescent="0.25">
      <c r="C653" s="37"/>
      <c r="D653" s="41" t="s">
        <v>622</v>
      </c>
      <c r="E653" s="35"/>
      <c r="F653" s="224">
        <v>2400</v>
      </c>
      <c r="G653" s="224"/>
      <c r="H653" s="75"/>
      <c r="I653" s="121"/>
      <c r="J653" s="193"/>
      <c r="K653" s="180"/>
    </row>
    <row r="654" spans="1:11" x14ac:dyDescent="0.25">
      <c r="C654" s="37"/>
      <c r="D654" s="41" t="s">
        <v>623</v>
      </c>
      <c r="E654" s="35"/>
      <c r="F654" s="224">
        <v>700</v>
      </c>
      <c r="G654" s="224"/>
      <c r="H654" s="75"/>
      <c r="I654" s="121"/>
      <c r="J654" s="193"/>
      <c r="K654" s="180"/>
    </row>
    <row r="655" spans="1:11" x14ac:dyDescent="0.25">
      <c r="A655" s="217">
        <v>2</v>
      </c>
      <c r="B655" s="348">
        <v>81</v>
      </c>
      <c r="C655" s="145" t="s">
        <v>624</v>
      </c>
      <c r="D655" s="42" t="s">
        <v>9</v>
      </c>
      <c r="E655" s="38">
        <v>36026.47</v>
      </c>
      <c r="F655" s="263">
        <v>27000</v>
      </c>
      <c r="G655" s="263">
        <v>27000</v>
      </c>
      <c r="H655" s="151">
        <f>F655-E655</f>
        <v>-9026.4700000000012</v>
      </c>
      <c r="I655" s="150">
        <f>H655/E655</f>
        <v>-0.25055105315619325</v>
      </c>
      <c r="J655" s="194">
        <f>F655/F684</f>
        <v>2.4467322155893322E-2</v>
      </c>
      <c r="K655" s="188">
        <v>15405.99</v>
      </c>
    </row>
    <row r="656" spans="1:11" x14ac:dyDescent="0.25">
      <c r="C656" s="41"/>
      <c r="D656" s="40" t="s">
        <v>625</v>
      </c>
      <c r="E656" s="92"/>
      <c r="F656" s="264">
        <v>2700</v>
      </c>
      <c r="G656" s="261"/>
      <c r="H656" s="142"/>
      <c r="I656" s="117"/>
      <c r="J656" s="193"/>
      <c r="K656" s="180"/>
    </row>
    <row r="657" spans="1:11" x14ac:dyDescent="0.25">
      <c r="C657" s="41"/>
      <c r="D657" s="40" t="s">
        <v>626</v>
      </c>
      <c r="E657" s="40"/>
      <c r="F657" s="261">
        <v>400</v>
      </c>
      <c r="G657" s="261"/>
      <c r="H657" s="75"/>
      <c r="I657" s="117"/>
      <c r="J657" s="193"/>
      <c r="K657" s="180"/>
    </row>
    <row r="658" spans="1:11" x14ac:dyDescent="0.25">
      <c r="C658" s="41"/>
      <c r="D658" s="41" t="s">
        <v>627</v>
      </c>
      <c r="E658" s="40"/>
      <c r="F658" s="224">
        <v>1600</v>
      </c>
      <c r="G658" s="224"/>
      <c r="H658" s="75"/>
      <c r="I658" s="117"/>
      <c r="J658" s="193"/>
      <c r="K658" s="180"/>
    </row>
    <row r="659" spans="1:11" x14ac:dyDescent="0.25">
      <c r="C659" s="41"/>
      <c r="D659" s="41" t="s">
        <v>628</v>
      </c>
      <c r="E659" s="40"/>
      <c r="F659" s="224">
        <v>15850</v>
      </c>
      <c r="G659" s="224"/>
      <c r="H659" s="75"/>
      <c r="I659" s="117"/>
      <c r="J659" s="193"/>
      <c r="K659" s="180"/>
    </row>
    <row r="660" spans="1:11" x14ac:dyDescent="0.25">
      <c r="C660" s="41"/>
      <c r="D660" s="41" t="s">
        <v>629</v>
      </c>
      <c r="E660" s="40"/>
      <c r="F660" s="224">
        <v>250</v>
      </c>
      <c r="G660" s="224"/>
      <c r="H660" s="75"/>
      <c r="I660" s="117"/>
      <c r="J660" s="193"/>
      <c r="K660" s="180"/>
    </row>
    <row r="661" spans="1:11" x14ac:dyDescent="0.25">
      <c r="C661" s="41"/>
      <c r="D661" s="41" t="s">
        <v>630</v>
      </c>
      <c r="E661" s="40"/>
      <c r="F661" s="224">
        <v>10300</v>
      </c>
      <c r="G661" s="224"/>
      <c r="H661" s="75"/>
      <c r="I661" s="117"/>
      <c r="J661" s="193"/>
      <c r="K661" s="180"/>
    </row>
    <row r="662" spans="1:11" x14ac:dyDescent="0.25">
      <c r="C662" s="41"/>
      <c r="D662" s="41" t="s">
        <v>631</v>
      </c>
      <c r="E662" s="40"/>
      <c r="F662" s="224">
        <v>4690</v>
      </c>
      <c r="G662" s="224"/>
      <c r="H662" s="75"/>
      <c r="I662" s="117"/>
      <c r="J662" s="193"/>
      <c r="K662" s="180"/>
    </row>
    <row r="663" spans="1:11" x14ac:dyDescent="0.25">
      <c r="C663" s="41"/>
      <c r="D663" s="41" t="s">
        <v>632</v>
      </c>
      <c r="E663" s="40"/>
      <c r="F663" s="224">
        <v>23023.55</v>
      </c>
      <c r="G663" s="224"/>
      <c r="H663" s="75"/>
      <c r="I663" s="117"/>
      <c r="J663" s="193"/>
      <c r="K663" s="180"/>
    </row>
    <row r="664" spans="1:11" x14ac:dyDescent="0.25">
      <c r="C664" s="41"/>
      <c r="D664" s="41" t="s">
        <v>30</v>
      </c>
      <c r="E664" s="40"/>
      <c r="F664" s="224">
        <v>2104.5</v>
      </c>
      <c r="G664" s="224"/>
      <c r="H664" s="75"/>
      <c r="I664" s="117"/>
      <c r="J664" s="193"/>
      <c r="K664" s="180"/>
    </row>
    <row r="665" spans="1:11" x14ac:dyDescent="0.25">
      <c r="C665" s="41"/>
      <c r="D665" s="41" t="s">
        <v>633</v>
      </c>
      <c r="E665" s="40"/>
      <c r="F665" s="224">
        <v>28600</v>
      </c>
      <c r="G665" s="224"/>
      <c r="H665" s="207">
        <f>F665/13.5</f>
        <v>2118.5185185185187</v>
      </c>
      <c r="I665" s="117"/>
      <c r="J665" s="193"/>
      <c r="K665" s="180"/>
    </row>
    <row r="666" spans="1:11" x14ac:dyDescent="0.25">
      <c r="A666" s="217">
        <v>3</v>
      </c>
      <c r="B666" s="348">
        <v>82</v>
      </c>
      <c r="C666" s="145" t="s">
        <v>634</v>
      </c>
      <c r="D666" s="42" t="s">
        <v>9</v>
      </c>
      <c r="E666" s="38">
        <v>3850</v>
      </c>
      <c r="F666" s="240">
        <f>SUM(F667:F668)</f>
        <v>2000</v>
      </c>
      <c r="G666" s="240">
        <v>2000</v>
      </c>
      <c r="H666" s="151">
        <f>F666-E666</f>
        <v>-1850</v>
      </c>
      <c r="I666" s="150">
        <f>H666/E666</f>
        <v>-0.48051948051948051</v>
      </c>
      <c r="J666" s="194">
        <f>F666/F684</f>
        <v>1.8123942337698758E-3</v>
      </c>
      <c r="K666" s="188">
        <v>2436.09</v>
      </c>
    </row>
    <row r="667" spans="1:11" x14ac:dyDescent="0.25">
      <c r="C667" s="41"/>
      <c r="D667" s="41" t="s">
        <v>282</v>
      </c>
      <c r="E667" s="40"/>
      <c r="F667" s="224">
        <v>550</v>
      </c>
      <c r="G667" s="224"/>
      <c r="H667" s="75"/>
      <c r="I667" s="117"/>
      <c r="J667" s="193"/>
      <c r="K667" s="180"/>
    </row>
    <row r="668" spans="1:11" x14ac:dyDescent="0.25">
      <c r="C668" s="41"/>
      <c r="D668" s="41" t="s">
        <v>635</v>
      </c>
      <c r="E668" s="40"/>
      <c r="F668" s="224">
        <v>1450</v>
      </c>
      <c r="G668" s="224"/>
      <c r="H668" s="75"/>
      <c r="I668" s="117"/>
      <c r="J668" s="193"/>
      <c r="K668" s="180"/>
    </row>
    <row r="669" spans="1:11" x14ac:dyDescent="0.25">
      <c r="B669" s="347">
        <v>83</v>
      </c>
      <c r="C669" s="158" t="s">
        <v>636</v>
      </c>
      <c r="D669" s="268" t="s">
        <v>9</v>
      </c>
      <c r="E669" s="271">
        <v>0</v>
      </c>
      <c r="F669" s="272">
        <f>SUM(F670:F671)</f>
        <v>1241.99</v>
      </c>
      <c r="G669" s="272">
        <v>1241.99</v>
      </c>
      <c r="H669" s="290">
        <f>F669-E669</f>
        <v>1241.99</v>
      </c>
      <c r="I669" s="273" t="e">
        <f>H669/E669</f>
        <v>#DIV/0!</v>
      </c>
      <c r="J669" s="269">
        <f>F669/F684</f>
        <v>1.125487757199924E-3</v>
      </c>
      <c r="K669" s="270"/>
    </row>
    <row r="670" spans="1:11" x14ac:dyDescent="0.25">
      <c r="C670" s="41"/>
      <c r="D670" s="41" t="s">
        <v>439</v>
      </c>
      <c r="E670" s="40"/>
      <c r="F670" s="224">
        <v>485.99</v>
      </c>
      <c r="G670" s="224"/>
      <c r="H670" s="75"/>
      <c r="I670" s="117"/>
      <c r="J670" s="193"/>
      <c r="K670" s="180"/>
    </row>
    <row r="671" spans="1:11" x14ac:dyDescent="0.25">
      <c r="C671" s="41"/>
      <c r="D671" s="41" t="s">
        <v>637</v>
      </c>
      <c r="E671" s="40"/>
      <c r="F671" s="224">
        <v>756</v>
      </c>
      <c r="G671" s="224"/>
      <c r="H671" s="75"/>
      <c r="I671" s="117"/>
      <c r="J671" s="193"/>
      <c r="K671" s="180"/>
    </row>
    <row r="672" spans="1:11" x14ac:dyDescent="0.25">
      <c r="B672" s="347">
        <v>84</v>
      </c>
      <c r="C672" s="108" t="s">
        <v>638</v>
      </c>
      <c r="D672" s="108" t="s">
        <v>9</v>
      </c>
      <c r="E672" s="109">
        <v>11080</v>
      </c>
      <c r="F672" s="256">
        <f>SUM(F673:F678)</f>
        <v>0</v>
      </c>
      <c r="G672" s="256">
        <v>0</v>
      </c>
      <c r="H672" s="109">
        <f>F672-E672</f>
        <v>-11080</v>
      </c>
      <c r="I672" s="127">
        <f>H672/E672</f>
        <v>-1</v>
      </c>
      <c r="J672" s="199">
        <f>F672/F684</f>
        <v>0</v>
      </c>
      <c r="K672" s="191">
        <v>7890.66</v>
      </c>
    </row>
    <row r="673" spans="1:11" x14ac:dyDescent="0.25">
      <c r="C673" s="37"/>
      <c r="D673" s="41" t="s">
        <v>639</v>
      </c>
      <c r="E673" s="35"/>
      <c r="F673" s="233"/>
      <c r="G673" s="233"/>
      <c r="H673" s="75"/>
      <c r="I673" s="121"/>
      <c r="J673" s="193"/>
      <c r="K673" s="180"/>
    </row>
    <row r="674" spans="1:11" x14ac:dyDescent="0.25">
      <c r="C674" s="37" t="s">
        <v>640</v>
      </c>
      <c r="D674" s="41" t="s">
        <v>641</v>
      </c>
      <c r="E674" s="35"/>
      <c r="F674" s="233"/>
      <c r="G674" s="233"/>
      <c r="H674" s="75"/>
      <c r="I674" s="121"/>
      <c r="J674" s="193"/>
      <c r="K674" s="180"/>
    </row>
    <row r="675" spans="1:11" x14ac:dyDescent="0.25">
      <c r="C675" s="37"/>
      <c r="D675" s="41" t="s">
        <v>13</v>
      </c>
      <c r="E675" s="35"/>
      <c r="F675" s="233"/>
      <c r="G675" s="233"/>
      <c r="H675" s="75"/>
      <c r="I675" s="121"/>
      <c r="J675" s="193"/>
      <c r="K675" s="180"/>
    </row>
    <row r="676" spans="1:11" x14ac:dyDescent="0.25">
      <c r="C676" s="37"/>
      <c r="D676" s="41" t="s">
        <v>642</v>
      </c>
      <c r="E676" s="35"/>
      <c r="F676" s="233"/>
      <c r="G676" s="233"/>
      <c r="H676" s="75"/>
      <c r="I676" s="121"/>
      <c r="J676" s="193"/>
      <c r="K676" s="180"/>
    </row>
    <row r="677" spans="1:11" x14ac:dyDescent="0.25">
      <c r="C677" s="37"/>
      <c r="D677" s="41" t="s">
        <v>643</v>
      </c>
      <c r="E677" s="35"/>
      <c r="F677" s="233"/>
      <c r="G677" s="233"/>
      <c r="H677" s="75"/>
      <c r="I677" s="121"/>
      <c r="J677" s="193"/>
      <c r="K677" s="180"/>
    </row>
    <row r="678" spans="1:11" x14ac:dyDescent="0.25">
      <c r="C678" s="36"/>
      <c r="D678" s="41" t="s">
        <v>430</v>
      </c>
      <c r="E678" s="39"/>
      <c r="F678" s="265"/>
      <c r="G678" s="265"/>
      <c r="H678" s="75"/>
      <c r="I678" s="123"/>
      <c r="J678" s="193"/>
      <c r="K678" s="180"/>
    </row>
    <row r="679" spans="1:11" x14ac:dyDescent="0.25">
      <c r="A679" s="217">
        <v>4</v>
      </c>
      <c r="B679" s="348">
        <v>85</v>
      </c>
      <c r="C679" s="145" t="s">
        <v>644</v>
      </c>
      <c r="D679" s="42" t="s">
        <v>9</v>
      </c>
      <c r="E679" s="38">
        <v>3390</v>
      </c>
      <c r="F679" s="240">
        <v>2700</v>
      </c>
      <c r="G679" s="240">
        <v>2700</v>
      </c>
      <c r="H679" s="151">
        <f>F679-E679</f>
        <v>-690</v>
      </c>
      <c r="I679" s="150">
        <f>H679/E679</f>
        <v>-0.20353982300884957</v>
      </c>
      <c r="J679" s="194">
        <f>F679/F684</f>
        <v>2.4467322155893321E-3</v>
      </c>
      <c r="K679" s="188">
        <v>2414.1999999999998</v>
      </c>
    </row>
    <row r="680" spans="1:11" x14ac:dyDescent="0.25">
      <c r="C680" s="37"/>
      <c r="D680" s="41" t="s">
        <v>645</v>
      </c>
      <c r="E680" s="35"/>
      <c r="F680" s="224">
        <v>3600</v>
      </c>
      <c r="G680" s="224"/>
      <c r="H680" s="35"/>
      <c r="I680" s="121"/>
      <c r="J680" s="193"/>
      <c r="K680" s="180"/>
    </row>
    <row r="681" spans="1:11" x14ac:dyDescent="0.25">
      <c r="C681" s="37"/>
      <c r="D681" s="41" t="s">
        <v>646</v>
      </c>
      <c r="E681" s="35"/>
      <c r="F681" s="224">
        <v>425</v>
      </c>
      <c r="G681" s="224"/>
      <c r="H681" s="35"/>
      <c r="I681" s="121"/>
      <c r="J681" s="193"/>
      <c r="K681" s="180"/>
    </row>
    <row r="682" spans="1:11" x14ac:dyDescent="0.25">
      <c r="C682" s="37"/>
      <c r="D682" s="41" t="s">
        <v>271</v>
      </c>
      <c r="E682" s="35"/>
      <c r="F682" s="224">
        <v>140</v>
      </c>
      <c r="G682" s="224"/>
      <c r="H682" s="35"/>
      <c r="I682" s="121"/>
      <c r="J682" s="193"/>
      <c r="K682" s="180"/>
    </row>
    <row r="683" spans="1:11" x14ac:dyDescent="0.25">
      <c r="C683" s="36"/>
      <c r="D683" s="41" t="s">
        <v>576</v>
      </c>
      <c r="E683" s="35"/>
      <c r="F683" s="224">
        <v>950</v>
      </c>
      <c r="G683" s="224"/>
      <c r="H683" s="35"/>
      <c r="I683" s="121"/>
      <c r="J683" s="193"/>
      <c r="K683" s="180"/>
    </row>
    <row r="684" spans="1:11" s="88" customFormat="1" ht="37.5" customHeight="1" x14ac:dyDescent="0.25">
      <c r="C684" s="89" t="s">
        <v>647</v>
      </c>
      <c r="D684" s="89"/>
      <c r="E684" s="183">
        <f>SUM(E3:E679)-E150-E283-E55</f>
        <v>1491912.25</v>
      </c>
      <c r="F684" s="353">
        <f>SUM(F3,F9,F18,F21,F25,F30,F42,F46,F55,F67,F73,F83,F100,F111,F137,F141,F144,F150,F171,F182,F194,F198,F211,F216,F235,F249,F255,F267,F271,F274,F278,F283,F288,F296,F302,F320,F342,F357,F364,F369,F377,F386,F390,F403,F406,F412,F424,F432,F444,F449,F456,F468,F472,F480,F486,F489,F498,F501,F510,F404,F538,F543,F548,F553,F581,F588,F592,F601,F605,F615,F625,F634,F640,F642,F651,F655,F666,F669,F672,F679)</f>
        <v>1103512.6700000002</v>
      </c>
      <c r="G684" s="353">
        <f>SUM(G3:G683)</f>
        <v>1128296.79</v>
      </c>
      <c r="H684" s="183">
        <f>F684-E684</f>
        <v>-388399.57999999984</v>
      </c>
      <c r="I684" s="184">
        <f>H684/E684</f>
        <v>-0.26033674567656362</v>
      </c>
      <c r="J684" s="205">
        <f>SUM($J3:$J679)</f>
        <v>1.0025225899762435</v>
      </c>
      <c r="K684" s="182">
        <f>SUM(K1:K679)</f>
        <v>977318.30999999982</v>
      </c>
    </row>
    <row r="685" spans="1:11" x14ac:dyDescent="0.25">
      <c r="E685"/>
      <c r="F685" s="266"/>
      <c r="G685" s="266"/>
      <c r="H685"/>
      <c r="I685"/>
    </row>
    <row r="686" spans="1:11" x14ac:dyDescent="0.25">
      <c r="E686"/>
      <c r="F686" s="266"/>
      <c r="G686" s="266"/>
      <c r="H686"/>
      <c r="I686"/>
    </row>
    <row r="687" spans="1:11" x14ac:dyDescent="0.25">
      <c r="E687" s="90"/>
      <c r="F687" s="266"/>
      <c r="G687" s="266"/>
      <c r="H687"/>
      <c r="I687"/>
    </row>
    <row r="688" spans="1:11" x14ac:dyDescent="0.25">
      <c r="E688"/>
      <c r="F688" s="266"/>
      <c r="G688" s="266"/>
      <c r="H688"/>
      <c r="I688"/>
    </row>
    <row r="689" spans="5:9" x14ac:dyDescent="0.25">
      <c r="E689"/>
      <c r="F689" s="266"/>
      <c r="G689" s="266"/>
      <c r="H689"/>
      <c r="I689"/>
    </row>
    <row r="690" spans="5:9" x14ac:dyDescent="0.25">
      <c r="E690"/>
      <c r="F690" s="266"/>
      <c r="G690" s="266"/>
      <c r="H690"/>
      <c r="I690"/>
    </row>
    <row r="691" spans="5:9" x14ac:dyDescent="0.25">
      <c r="E691"/>
      <c r="F691" s="266"/>
      <c r="G691" s="266"/>
      <c r="H691"/>
      <c r="I691"/>
    </row>
    <row r="692" spans="5:9" x14ac:dyDescent="0.25">
      <c r="E692"/>
      <c r="F692" s="266"/>
      <c r="G692" s="266"/>
      <c r="H692"/>
      <c r="I692"/>
    </row>
    <row r="693" spans="5:9" x14ac:dyDescent="0.25">
      <c r="E693"/>
      <c r="F693" s="266"/>
      <c r="G693" s="266"/>
      <c r="H693"/>
      <c r="I693"/>
    </row>
    <row r="694" spans="5:9" x14ac:dyDescent="0.25">
      <c r="E694"/>
      <c r="F694" s="266"/>
      <c r="G694" s="266"/>
      <c r="H694"/>
      <c r="I694"/>
    </row>
    <row r="695" spans="5:9" x14ac:dyDescent="0.25">
      <c r="E695"/>
      <c r="F695" s="266"/>
      <c r="G695" s="266"/>
      <c r="H695"/>
      <c r="I695"/>
    </row>
    <row r="696" spans="5:9" x14ac:dyDescent="0.25">
      <c r="E696"/>
      <c r="F696" s="266"/>
      <c r="G696" s="266"/>
      <c r="H696"/>
      <c r="I696"/>
    </row>
    <row r="697" spans="5:9" x14ac:dyDescent="0.25">
      <c r="E697"/>
      <c r="F697" s="266"/>
      <c r="G697" s="266"/>
      <c r="H697"/>
      <c r="I697"/>
    </row>
    <row r="698" spans="5:9" x14ac:dyDescent="0.25">
      <c r="E698"/>
      <c r="F698" s="266"/>
      <c r="G698" s="266"/>
      <c r="H698"/>
      <c r="I698"/>
    </row>
    <row r="699" spans="5:9" x14ac:dyDescent="0.25">
      <c r="E699"/>
      <c r="F699" s="266"/>
      <c r="G699" s="266"/>
      <c r="H699"/>
      <c r="I699"/>
    </row>
    <row r="700" spans="5:9" x14ac:dyDescent="0.25">
      <c r="E700"/>
      <c r="F700" s="266"/>
      <c r="G700" s="266"/>
      <c r="H700"/>
      <c r="I700"/>
    </row>
    <row r="701" spans="5:9" x14ac:dyDescent="0.25">
      <c r="E701"/>
      <c r="F701" s="266"/>
      <c r="G701" s="266"/>
      <c r="H701"/>
      <c r="I701"/>
    </row>
    <row r="702" spans="5:9" x14ac:dyDescent="0.25">
      <c r="E702"/>
      <c r="F702" s="266"/>
      <c r="G702" s="266"/>
      <c r="H702"/>
      <c r="I702"/>
    </row>
    <row r="703" spans="5:9" x14ac:dyDescent="0.25">
      <c r="E703"/>
      <c r="F703" s="266"/>
      <c r="G703" s="266"/>
      <c r="H703"/>
      <c r="I703"/>
    </row>
    <row r="704" spans="5:9" x14ac:dyDescent="0.25">
      <c r="E704"/>
      <c r="F704" s="266"/>
      <c r="G704" s="266"/>
      <c r="H704"/>
      <c r="I704"/>
    </row>
    <row r="705" spans="5:9" x14ac:dyDescent="0.25">
      <c r="E705"/>
      <c r="F705" s="266"/>
      <c r="G705" s="266"/>
      <c r="H705"/>
      <c r="I705"/>
    </row>
    <row r="706" spans="5:9" x14ac:dyDescent="0.25">
      <c r="E706"/>
      <c r="F706" s="266"/>
      <c r="G706" s="266"/>
      <c r="H706"/>
      <c r="I706"/>
    </row>
    <row r="707" spans="5:9" x14ac:dyDescent="0.25">
      <c r="E707"/>
      <c r="F707" s="266"/>
      <c r="G707" s="266"/>
      <c r="H707"/>
      <c r="I707"/>
    </row>
    <row r="708" spans="5:9" x14ac:dyDescent="0.25">
      <c r="E708"/>
      <c r="F708" s="266"/>
      <c r="G708" s="266"/>
      <c r="H708"/>
      <c r="I708"/>
    </row>
    <row r="709" spans="5:9" x14ac:dyDescent="0.25">
      <c r="E709"/>
      <c r="F709" s="266"/>
      <c r="G709" s="266"/>
      <c r="H709"/>
      <c r="I709"/>
    </row>
    <row r="710" spans="5:9" x14ac:dyDescent="0.25">
      <c r="E710"/>
      <c r="F710" s="266"/>
      <c r="G710" s="266"/>
      <c r="H710"/>
      <c r="I710"/>
    </row>
    <row r="711" spans="5:9" x14ac:dyDescent="0.25">
      <c r="E711"/>
      <c r="F711" s="266"/>
      <c r="G711" s="266"/>
      <c r="H711"/>
      <c r="I711"/>
    </row>
  </sheetData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E03A-3D3E-46E2-A825-A3F961E694A9}">
  <dimension ref="A2:J181"/>
  <sheetViews>
    <sheetView zoomScale="70" zoomScaleNormal="70" zoomScaleSheetLayoutView="100" workbookViewId="0">
      <pane ySplit="2" topLeftCell="A3" activePane="bottomLeft" state="frozen"/>
      <selection activeCell="B1" sqref="B1"/>
      <selection pane="bottomLeft" activeCell="B1" sqref="B1"/>
    </sheetView>
  </sheetViews>
  <sheetFormatPr defaultColWidth="9.85546875" defaultRowHeight="15.75" x14ac:dyDescent="0.25"/>
  <cols>
    <col min="1" max="1" width="44.140625" style="1" customWidth="1"/>
    <col min="2" max="2" width="86" style="1" customWidth="1"/>
    <col min="3" max="5" width="23.42578125" style="1" customWidth="1"/>
    <col min="6" max="6" width="18.42578125" style="1" customWidth="1"/>
    <col min="7" max="7" width="12.140625" style="31" customWidth="1"/>
    <col min="8" max="8" width="18.85546875" style="1" customWidth="1"/>
    <col min="9" max="16384" width="9.85546875" style="1"/>
  </cols>
  <sheetData>
    <row r="2" spans="1:10" x14ac:dyDescent="0.25">
      <c r="A2" s="18" t="s">
        <v>648</v>
      </c>
      <c r="B2" s="18" t="s">
        <v>1</v>
      </c>
      <c r="C2" s="17" t="s">
        <v>649</v>
      </c>
      <c r="D2" s="17" t="s">
        <v>650</v>
      </c>
      <c r="E2" s="17" t="s">
        <v>2</v>
      </c>
      <c r="F2" s="17" t="s">
        <v>4</v>
      </c>
      <c r="G2" s="29" t="s">
        <v>5</v>
      </c>
      <c r="H2" s="17" t="s">
        <v>651</v>
      </c>
    </row>
    <row r="3" spans="1:10" x14ac:dyDescent="0.25">
      <c r="A3" s="11" t="s">
        <v>11</v>
      </c>
      <c r="B3" s="10" t="s">
        <v>9</v>
      </c>
      <c r="C3" s="9">
        <f>SUM(C4:C10)</f>
        <v>287608</v>
      </c>
      <c r="D3" s="9">
        <f>SUM(D4:D10)</f>
        <v>270256</v>
      </c>
      <c r="E3" s="9">
        <f>SUM(E4:E10)</f>
        <v>302632</v>
      </c>
      <c r="F3" s="9">
        <f>E3-D3</f>
        <v>32376</v>
      </c>
      <c r="G3" s="30">
        <f t="shared" ref="G3:G9" si="0">+(E3-D3)/D3</f>
        <v>0.11979752530933634</v>
      </c>
      <c r="H3" s="9"/>
    </row>
    <row r="4" spans="1:10" x14ac:dyDescent="0.25">
      <c r="A4" s="4"/>
      <c r="B4" s="4" t="s">
        <v>652</v>
      </c>
      <c r="C4" s="16">
        <v>-155000</v>
      </c>
      <c r="D4" s="16">
        <v>-155000</v>
      </c>
      <c r="E4" s="16">
        <v>-155000</v>
      </c>
      <c r="F4" s="28">
        <f t="shared" ref="F4:F10" si="1">E4-D4</f>
        <v>0</v>
      </c>
      <c r="G4" s="30">
        <f t="shared" si="0"/>
        <v>0</v>
      </c>
      <c r="H4" s="12"/>
    </row>
    <row r="5" spans="1:10" x14ac:dyDescent="0.25">
      <c r="A5" s="4"/>
      <c r="B5" s="4" t="s">
        <v>632</v>
      </c>
      <c r="C5" s="7">
        <v>12000</v>
      </c>
      <c r="D5" s="7">
        <v>600</v>
      </c>
      <c r="E5" s="7">
        <v>12000</v>
      </c>
      <c r="F5" s="28">
        <f t="shared" si="1"/>
        <v>11400</v>
      </c>
      <c r="G5" s="30">
        <f t="shared" si="0"/>
        <v>19</v>
      </c>
      <c r="H5" s="12"/>
    </row>
    <row r="6" spans="1:10" x14ac:dyDescent="0.25">
      <c r="A6" s="4"/>
      <c r="B6" s="4" t="s">
        <v>653</v>
      </c>
      <c r="C6" s="7">
        <v>270308</v>
      </c>
      <c r="D6" s="7">
        <v>273006</v>
      </c>
      <c r="E6" s="7">
        <v>283132</v>
      </c>
      <c r="F6" s="28">
        <f t="shared" si="1"/>
        <v>10126</v>
      </c>
      <c r="G6" s="30">
        <f t="shared" si="0"/>
        <v>3.7090759910038608E-2</v>
      </c>
      <c r="H6" s="12"/>
    </row>
    <row r="7" spans="1:10" x14ac:dyDescent="0.25">
      <c r="A7" s="4"/>
      <c r="B7" s="4" t="s">
        <v>654</v>
      </c>
      <c r="C7" s="7">
        <v>78300</v>
      </c>
      <c r="D7" s="7">
        <v>77550</v>
      </c>
      <c r="E7" s="7">
        <v>80500</v>
      </c>
      <c r="F7" s="28">
        <f t="shared" si="1"/>
        <v>2950</v>
      </c>
      <c r="G7" s="30">
        <f t="shared" si="0"/>
        <v>3.8039974210186976E-2</v>
      </c>
      <c r="H7" s="12"/>
    </row>
    <row r="8" spans="1:10" x14ac:dyDescent="0.25">
      <c r="A8" s="4"/>
      <c r="B8" s="4" t="s">
        <v>655</v>
      </c>
      <c r="C8" s="15">
        <v>64000</v>
      </c>
      <c r="D8" s="15">
        <v>64000</v>
      </c>
      <c r="E8" s="15">
        <v>66000</v>
      </c>
      <c r="F8" s="28">
        <f t="shared" si="1"/>
        <v>2000</v>
      </c>
      <c r="G8" s="30">
        <f t="shared" si="0"/>
        <v>3.125E-2</v>
      </c>
      <c r="H8" s="12"/>
    </row>
    <row r="9" spans="1:10" x14ac:dyDescent="0.25">
      <c r="A9" s="4"/>
      <c r="B9" s="4" t="s">
        <v>656</v>
      </c>
      <c r="C9" s="15">
        <v>15000</v>
      </c>
      <c r="D9" s="15">
        <v>10100</v>
      </c>
      <c r="E9" s="15">
        <v>16000</v>
      </c>
      <c r="F9" s="28">
        <f t="shared" si="1"/>
        <v>5900</v>
      </c>
      <c r="G9" s="30">
        <f t="shared" si="0"/>
        <v>0.58415841584158412</v>
      </c>
      <c r="H9" s="12"/>
    </row>
    <row r="10" spans="1:10" x14ac:dyDescent="0.25">
      <c r="A10" s="4"/>
      <c r="B10" s="4" t="s">
        <v>657</v>
      </c>
      <c r="C10" s="15">
        <v>3000</v>
      </c>
      <c r="D10" s="15">
        <v>0</v>
      </c>
      <c r="E10" s="15">
        <v>0</v>
      </c>
      <c r="F10" s="28">
        <f t="shared" si="1"/>
        <v>0</v>
      </c>
      <c r="G10" s="30">
        <v>0</v>
      </c>
      <c r="H10" s="12"/>
    </row>
    <row r="11" spans="1:10" x14ac:dyDescent="0.25">
      <c r="A11" s="21" t="s">
        <v>653</v>
      </c>
      <c r="B11" s="10" t="s">
        <v>9</v>
      </c>
      <c r="C11" s="9">
        <f>SUM(C12:C59)</f>
        <v>298708.45999999996</v>
      </c>
      <c r="D11" s="9">
        <f>SUM(D12:D59)</f>
        <v>339909.2292</v>
      </c>
      <c r="E11" s="9">
        <f>SUM(E12:E59)</f>
        <v>314863.81650000002</v>
      </c>
      <c r="F11" s="9">
        <f>(E11-D11)</f>
        <v>-25045.412699999986</v>
      </c>
      <c r="G11" s="30">
        <f>+(E11-D11)/D11</f>
        <v>-7.3682649803143346E-2</v>
      </c>
      <c r="H11" s="8"/>
    </row>
    <row r="12" spans="1:10" x14ac:dyDescent="0.25">
      <c r="A12" s="4"/>
      <c r="B12" s="4" t="s">
        <v>658</v>
      </c>
      <c r="C12" s="15">
        <f>47868+1.46</f>
        <v>47869.46</v>
      </c>
      <c r="D12" s="15">
        <v>48826.729200000002</v>
      </c>
      <c r="E12" s="15">
        <v>51267.336499999998</v>
      </c>
      <c r="F12" s="15">
        <f>E12-D12</f>
        <v>2440.607299999996</v>
      </c>
      <c r="G12" s="30">
        <f>+(E12-D12)/D12</f>
        <v>4.9985066376307591E-2</v>
      </c>
      <c r="H12" s="12"/>
    </row>
    <row r="13" spans="1:10" x14ac:dyDescent="0.25">
      <c r="A13" s="4"/>
      <c r="B13" s="4" t="s">
        <v>659</v>
      </c>
      <c r="C13" s="15">
        <v>37450</v>
      </c>
      <c r="D13" s="15">
        <v>38199</v>
      </c>
      <c r="E13" s="15">
        <v>38962.980000000003</v>
      </c>
      <c r="F13" s="15">
        <f>E13-D13</f>
        <v>763.9800000000032</v>
      </c>
      <c r="G13" s="30">
        <f>+(E13-D13)/D13</f>
        <v>2.0000000000000084E-2</v>
      </c>
      <c r="H13" s="12"/>
    </row>
    <row r="14" spans="1:10" x14ac:dyDescent="0.25">
      <c r="A14" s="4"/>
      <c r="B14" s="4" t="s">
        <v>660</v>
      </c>
      <c r="C14" s="15">
        <v>10000</v>
      </c>
      <c r="D14" s="15">
        <v>10000</v>
      </c>
      <c r="E14" s="15">
        <v>10000</v>
      </c>
      <c r="F14" s="15">
        <f t="shared" ref="F14:F76" si="2">E14-D14</f>
        <v>0</v>
      </c>
      <c r="G14" s="30">
        <f>+(E14-D14)/D14</f>
        <v>0</v>
      </c>
      <c r="H14" s="12"/>
    </row>
    <row r="15" spans="1:10" x14ac:dyDescent="0.25">
      <c r="A15" s="4"/>
      <c r="B15" s="4" t="s">
        <v>661</v>
      </c>
      <c r="C15" s="15">
        <v>10000</v>
      </c>
      <c r="D15" s="15">
        <v>10000</v>
      </c>
      <c r="E15" s="15">
        <v>10000</v>
      </c>
      <c r="F15" s="15">
        <f t="shared" si="2"/>
        <v>0</v>
      </c>
      <c r="G15" s="30">
        <f>+(E15-D15)/D15</f>
        <v>0</v>
      </c>
      <c r="H15" s="12"/>
      <c r="J15" s="1" t="s">
        <v>202</v>
      </c>
    </row>
    <row r="16" spans="1:10" x14ac:dyDescent="0.25">
      <c r="A16" s="4"/>
      <c r="B16" s="4" t="s">
        <v>662</v>
      </c>
      <c r="C16" s="15">
        <v>6400</v>
      </c>
      <c r="D16" s="15">
        <v>6720</v>
      </c>
      <c r="E16" s="15">
        <v>6720</v>
      </c>
      <c r="F16" s="15">
        <f t="shared" si="2"/>
        <v>0</v>
      </c>
      <c r="G16" s="30">
        <f t="shared" ref="G16:G33" si="3">+(E16-D16)/D16</f>
        <v>0</v>
      </c>
      <c r="H16" s="12"/>
    </row>
    <row r="17" spans="1:8" x14ac:dyDescent="0.25">
      <c r="A17" s="4"/>
      <c r="B17" s="4" t="s">
        <v>663</v>
      </c>
      <c r="C17" s="15">
        <v>3500</v>
      </c>
      <c r="D17" s="15">
        <v>4025</v>
      </c>
      <c r="E17" s="15">
        <v>3500</v>
      </c>
      <c r="F17" s="15">
        <f t="shared" si="2"/>
        <v>-525</v>
      </c>
      <c r="G17" s="30">
        <f t="shared" si="3"/>
        <v>-0.13043478260869565</v>
      </c>
      <c r="H17" s="12"/>
    </row>
    <row r="18" spans="1:8" x14ac:dyDescent="0.25">
      <c r="A18" s="4"/>
      <c r="B18" s="4" t="s">
        <v>664</v>
      </c>
      <c r="C18" s="15">
        <v>1500</v>
      </c>
      <c r="D18" s="15">
        <v>1725</v>
      </c>
      <c r="E18" s="15">
        <v>1500</v>
      </c>
      <c r="F18" s="15">
        <f t="shared" si="2"/>
        <v>-225</v>
      </c>
      <c r="G18" s="30">
        <f t="shared" si="3"/>
        <v>-0.13043478260869565</v>
      </c>
      <c r="H18" s="12"/>
    </row>
    <row r="19" spans="1:8" x14ac:dyDescent="0.25">
      <c r="A19" s="4"/>
      <c r="B19" s="4" t="s">
        <v>665</v>
      </c>
      <c r="C19" s="15">
        <v>4250</v>
      </c>
      <c r="D19" s="15">
        <v>4887.5</v>
      </c>
      <c r="E19" s="15">
        <v>4887.5</v>
      </c>
      <c r="F19" s="15">
        <f t="shared" si="2"/>
        <v>0</v>
      </c>
      <c r="G19" s="30">
        <f t="shared" si="3"/>
        <v>0</v>
      </c>
      <c r="H19" s="12"/>
    </row>
    <row r="20" spans="1:8" x14ac:dyDescent="0.25">
      <c r="A20" s="4"/>
      <c r="B20" s="4" t="s">
        <v>666</v>
      </c>
      <c r="C20" s="15">
        <v>6400</v>
      </c>
      <c r="D20" s="15">
        <v>6720</v>
      </c>
      <c r="E20" s="15">
        <v>6720</v>
      </c>
      <c r="F20" s="15">
        <f t="shared" si="2"/>
        <v>0</v>
      </c>
      <c r="G20" s="30">
        <f t="shared" si="3"/>
        <v>0</v>
      </c>
      <c r="H20" s="12"/>
    </row>
    <row r="21" spans="1:8" x14ac:dyDescent="0.25">
      <c r="A21" s="4"/>
      <c r="B21" s="4" t="s">
        <v>667</v>
      </c>
      <c r="C21" s="15">
        <v>3150</v>
      </c>
      <c r="D21" s="15">
        <v>3500</v>
      </c>
      <c r="E21" s="15">
        <v>3500</v>
      </c>
      <c r="F21" s="15">
        <f t="shared" si="2"/>
        <v>0</v>
      </c>
      <c r="G21" s="30">
        <f t="shared" si="3"/>
        <v>0</v>
      </c>
      <c r="H21" s="12"/>
    </row>
    <row r="22" spans="1:8" x14ac:dyDescent="0.25">
      <c r="A22" s="4"/>
      <c r="B22" s="4" t="s">
        <v>668</v>
      </c>
      <c r="C22" s="15">
        <v>2150</v>
      </c>
      <c r="D22" s="15">
        <f>C22*1.17</f>
        <v>2515.5</v>
      </c>
      <c r="E22" s="15">
        <f>2515.5</f>
        <v>2515.5</v>
      </c>
      <c r="F22" s="15">
        <f t="shared" si="2"/>
        <v>0</v>
      </c>
      <c r="G22" s="30">
        <f t="shared" si="3"/>
        <v>0</v>
      </c>
      <c r="H22" s="12"/>
    </row>
    <row r="23" spans="1:8" x14ac:dyDescent="0.25">
      <c r="A23" s="4"/>
      <c r="B23" s="4" t="s">
        <v>668</v>
      </c>
      <c r="C23" s="15">
        <v>2150</v>
      </c>
      <c r="D23" s="15">
        <f>C23*1.17</f>
        <v>2515.5</v>
      </c>
      <c r="E23" s="15">
        <v>2515.5</v>
      </c>
      <c r="F23" s="15">
        <f t="shared" si="2"/>
        <v>0</v>
      </c>
      <c r="G23" s="30">
        <f t="shared" si="3"/>
        <v>0</v>
      </c>
      <c r="H23" s="12"/>
    </row>
    <row r="24" spans="1:8" x14ac:dyDescent="0.25">
      <c r="A24" s="4"/>
      <c r="B24" s="4" t="s">
        <v>668</v>
      </c>
      <c r="C24" s="15">
        <v>2150</v>
      </c>
      <c r="D24" s="15">
        <f>C24*1.17</f>
        <v>2515.5</v>
      </c>
      <c r="E24" s="15">
        <v>2515.5</v>
      </c>
      <c r="F24" s="15">
        <f t="shared" si="2"/>
        <v>0</v>
      </c>
      <c r="G24" s="30">
        <f t="shared" si="3"/>
        <v>0</v>
      </c>
      <c r="H24" s="12"/>
    </row>
    <row r="25" spans="1:8" x14ac:dyDescent="0.25">
      <c r="A25" s="4"/>
      <c r="B25" s="4" t="s">
        <v>669</v>
      </c>
      <c r="C25" s="15">
        <v>4250</v>
      </c>
      <c r="D25" s="15">
        <v>4887.5</v>
      </c>
      <c r="E25" s="15">
        <v>4887.5</v>
      </c>
      <c r="F25" s="15">
        <f t="shared" si="2"/>
        <v>0</v>
      </c>
      <c r="G25" s="30">
        <f t="shared" si="3"/>
        <v>0</v>
      </c>
      <c r="H25" s="12"/>
    </row>
    <row r="26" spans="1:8" x14ac:dyDescent="0.25">
      <c r="A26" s="4"/>
      <c r="B26" s="4" t="s">
        <v>670</v>
      </c>
      <c r="C26" s="7">
        <v>3500</v>
      </c>
      <c r="D26" s="7">
        <v>3500</v>
      </c>
      <c r="E26" s="7">
        <v>3500</v>
      </c>
      <c r="F26" s="15">
        <f t="shared" si="2"/>
        <v>0</v>
      </c>
      <c r="G26" s="30">
        <f t="shared" si="3"/>
        <v>0</v>
      </c>
      <c r="H26" s="12"/>
    </row>
    <row r="27" spans="1:8" x14ac:dyDescent="0.25">
      <c r="A27" s="4"/>
      <c r="B27" s="4" t="s">
        <v>671</v>
      </c>
      <c r="C27" s="7">
        <v>0</v>
      </c>
      <c r="D27" s="7">
        <v>1500</v>
      </c>
      <c r="E27" s="7">
        <v>1500</v>
      </c>
      <c r="F27" s="15">
        <f t="shared" si="2"/>
        <v>0</v>
      </c>
      <c r="G27" s="30">
        <f t="shared" si="3"/>
        <v>0</v>
      </c>
      <c r="H27" s="12"/>
    </row>
    <row r="28" spans="1:8" x14ac:dyDescent="0.25">
      <c r="A28" s="4"/>
      <c r="B28" s="4" t="s">
        <v>672</v>
      </c>
      <c r="C28" s="7">
        <v>2150</v>
      </c>
      <c r="D28" s="7">
        <v>2150</v>
      </c>
      <c r="E28" s="7">
        <v>2150</v>
      </c>
      <c r="F28" s="15">
        <f t="shared" si="2"/>
        <v>0</v>
      </c>
      <c r="G28" s="30">
        <f t="shared" si="3"/>
        <v>0</v>
      </c>
      <c r="H28" s="12"/>
    </row>
    <row r="29" spans="1:8" x14ac:dyDescent="0.25">
      <c r="A29" s="4"/>
      <c r="B29" s="4" t="s">
        <v>673</v>
      </c>
      <c r="C29" s="7">
        <v>1150</v>
      </c>
      <c r="D29" s="7">
        <f>C29*1.17</f>
        <v>1345.5</v>
      </c>
      <c r="E29" s="7">
        <f>1345.5</f>
        <v>1345.5</v>
      </c>
      <c r="F29" s="15">
        <f t="shared" si="2"/>
        <v>0</v>
      </c>
      <c r="G29" s="30">
        <f t="shared" si="3"/>
        <v>0</v>
      </c>
      <c r="H29" s="12"/>
    </row>
    <row r="30" spans="1:8" x14ac:dyDescent="0.25">
      <c r="A30" s="4"/>
      <c r="B30" s="4" t="s">
        <v>674</v>
      </c>
      <c r="C30" s="7">
        <v>4250</v>
      </c>
      <c r="D30" s="7">
        <v>4887.5</v>
      </c>
      <c r="E30" s="7">
        <v>4887.5</v>
      </c>
      <c r="F30" s="15">
        <f t="shared" si="2"/>
        <v>0</v>
      </c>
      <c r="G30" s="30">
        <f t="shared" si="3"/>
        <v>0</v>
      </c>
      <c r="H30" s="12"/>
    </row>
    <row r="31" spans="1:8" x14ac:dyDescent="0.25">
      <c r="A31" s="4"/>
      <c r="B31" s="4" t="s">
        <v>675</v>
      </c>
      <c r="C31" s="7">
        <v>750</v>
      </c>
      <c r="D31" s="7">
        <v>750</v>
      </c>
      <c r="E31" s="7">
        <v>1500</v>
      </c>
      <c r="F31" s="15">
        <f t="shared" si="2"/>
        <v>750</v>
      </c>
      <c r="G31" s="30">
        <f t="shared" si="3"/>
        <v>1</v>
      </c>
      <c r="H31" s="12"/>
    </row>
    <row r="32" spans="1:8" x14ac:dyDescent="0.25">
      <c r="A32" s="4"/>
      <c r="B32" s="4" t="s">
        <v>676</v>
      </c>
      <c r="C32" s="7">
        <v>3000</v>
      </c>
      <c r="D32" s="7">
        <v>3500</v>
      </c>
      <c r="E32" s="7">
        <v>3500</v>
      </c>
      <c r="F32" s="15">
        <f t="shared" si="2"/>
        <v>0</v>
      </c>
      <c r="G32" s="30">
        <f t="shared" si="3"/>
        <v>0</v>
      </c>
      <c r="H32" s="12"/>
    </row>
    <row r="33" spans="1:8" x14ac:dyDescent="0.25">
      <c r="A33" s="4"/>
      <c r="B33" s="4" t="s">
        <v>677</v>
      </c>
      <c r="C33" s="7">
        <v>3000</v>
      </c>
      <c r="D33" s="7">
        <v>3500</v>
      </c>
      <c r="E33" s="7">
        <v>0</v>
      </c>
      <c r="F33" s="15">
        <f t="shared" si="2"/>
        <v>-3500</v>
      </c>
      <c r="G33" s="30">
        <f t="shared" si="3"/>
        <v>-1</v>
      </c>
      <c r="H33" s="12"/>
    </row>
    <row r="34" spans="1:8" x14ac:dyDescent="0.25">
      <c r="A34" s="4"/>
      <c r="B34" s="4" t="s">
        <v>678</v>
      </c>
      <c r="C34" s="7">
        <v>3000</v>
      </c>
      <c r="D34" s="7">
        <v>35000</v>
      </c>
      <c r="E34" s="7">
        <v>3500</v>
      </c>
      <c r="F34" s="15">
        <f t="shared" si="2"/>
        <v>-31500</v>
      </c>
      <c r="G34" s="30">
        <v>0</v>
      </c>
      <c r="H34" s="12"/>
    </row>
    <row r="35" spans="1:8" x14ac:dyDescent="0.25">
      <c r="A35" s="4"/>
      <c r="B35" s="4" t="s">
        <v>679</v>
      </c>
      <c r="C35" s="7">
        <v>3000</v>
      </c>
      <c r="D35" s="7">
        <v>3500</v>
      </c>
      <c r="E35" s="7">
        <v>3500</v>
      </c>
      <c r="F35" s="15">
        <f t="shared" si="2"/>
        <v>0</v>
      </c>
      <c r="G35" s="30">
        <f t="shared" ref="G35:G40" si="4">+(E35-D35)/D35</f>
        <v>0</v>
      </c>
      <c r="H35" s="12"/>
    </row>
    <row r="36" spans="1:8" x14ac:dyDescent="0.25">
      <c r="A36" s="4"/>
      <c r="B36" s="4" t="s">
        <v>680</v>
      </c>
      <c r="C36" s="7">
        <v>3000</v>
      </c>
      <c r="D36" s="7">
        <v>3500</v>
      </c>
      <c r="E36" s="7">
        <v>3500</v>
      </c>
      <c r="F36" s="15">
        <f t="shared" si="2"/>
        <v>0</v>
      </c>
      <c r="G36" s="30">
        <f t="shared" si="4"/>
        <v>0</v>
      </c>
      <c r="H36" s="12"/>
    </row>
    <row r="37" spans="1:8" x14ac:dyDescent="0.25">
      <c r="A37" s="4"/>
      <c r="B37" s="4" t="s">
        <v>681</v>
      </c>
      <c r="C37" s="7">
        <v>3000</v>
      </c>
      <c r="D37" s="7">
        <v>3500</v>
      </c>
      <c r="E37" s="7">
        <v>3500</v>
      </c>
      <c r="F37" s="15">
        <f t="shared" si="2"/>
        <v>0</v>
      </c>
      <c r="G37" s="30">
        <f t="shared" si="4"/>
        <v>0</v>
      </c>
      <c r="H37" s="12"/>
    </row>
    <row r="38" spans="1:8" x14ac:dyDescent="0.25">
      <c r="A38" s="4"/>
      <c r="B38" s="4" t="s">
        <v>682</v>
      </c>
      <c r="C38" s="7">
        <v>3000</v>
      </c>
      <c r="D38" s="7">
        <v>3500</v>
      </c>
      <c r="E38" s="7">
        <v>3500</v>
      </c>
      <c r="F38" s="15">
        <f t="shared" si="2"/>
        <v>0</v>
      </c>
      <c r="G38" s="30">
        <f t="shared" si="4"/>
        <v>0</v>
      </c>
      <c r="H38" s="12"/>
    </row>
    <row r="39" spans="1:8" x14ac:dyDescent="0.25">
      <c r="A39" s="4"/>
      <c r="B39" s="4" t="s">
        <v>683</v>
      </c>
      <c r="C39" s="7">
        <v>3000</v>
      </c>
      <c r="D39" s="7">
        <v>3500</v>
      </c>
      <c r="E39" s="7">
        <v>3500</v>
      </c>
      <c r="F39" s="15">
        <f t="shared" si="2"/>
        <v>0</v>
      </c>
      <c r="G39" s="30">
        <f t="shared" si="4"/>
        <v>0</v>
      </c>
      <c r="H39" s="12" t="s">
        <v>684</v>
      </c>
    </row>
    <row r="40" spans="1:8" x14ac:dyDescent="0.25">
      <c r="A40" s="4"/>
      <c r="B40" s="4" t="s">
        <v>685</v>
      </c>
      <c r="C40" s="7">
        <v>3000</v>
      </c>
      <c r="D40" s="7">
        <v>3500</v>
      </c>
      <c r="E40" s="7">
        <v>3500</v>
      </c>
      <c r="F40" s="15">
        <f t="shared" si="2"/>
        <v>0</v>
      </c>
      <c r="G40" s="30">
        <f t="shared" si="4"/>
        <v>0</v>
      </c>
      <c r="H40" s="12"/>
    </row>
    <row r="41" spans="1:8" x14ac:dyDescent="0.25">
      <c r="A41" s="4"/>
      <c r="B41" s="4" t="s">
        <v>686</v>
      </c>
      <c r="C41" s="7">
        <v>3000</v>
      </c>
      <c r="D41" s="7">
        <v>3500</v>
      </c>
      <c r="E41" s="7">
        <v>3500</v>
      </c>
      <c r="F41" s="15">
        <f t="shared" si="2"/>
        <v>0</v>
      </c>
      <c r="G41" s="30">
        <v>0</v>
      </c>
      <c r="H41" s="12"/>
    </row>
    <row r="42" spans="1:8" x14ac:dyDescent="0.25">
      <c r="A42" s="4"/>
      <c r="B42" s="4" t="s">
        <v>687</v>
      </c>
      <c r="C42" s="7">
        <v>0</v>
      </c>
      <c r="D42" s="7">
        <v>0</v>
      </c>
      <c r="E42" s="7">
        <v>1250</v>
      </c>
      <c r="F42" s="15">
        <f t="shared" si="2"/>
        <v>1250</v>
      </c>
      <c r="G42" s="30" t="e">
        <f>+(E42-D42)/D42</f>
        <v>#DIV/0!</v>
      </c>
      <c r="H42" s="12" t="s">
        <v>688</v>
      </c>
    </row>
    <row r="43" spans="1:8" x14ac:dyDescent="0.25">
      <c r="A43" s="4"/>
      <c r="B43" s="4" t="s">
        <v>689</v>
      </c>
      <c r="C43" s="7">
        <v>3000</v>
      </c>
      <c r="D43" s="7">
        <v>0</v>
      </c>
      <c r="E43" s="7">
        <v>0</v>
      </c>
      <c r="F43" s="15">
        <f t="shared" si="2"/>
        <v>0</v>
      </c>
      <c r="G43" s="30">
        <v>0</v>
      </c>
      <c r="H43" s="12"/>
    </row>
    <row r="44" spans="1:8" x14ac:dyDescent="0.25">
      <c r="A44" s="4"/>
      <c r="B44" s="4" t="s">
        <v>690</v>
      </c>
      <c r="C44" s="7">
        <v>3700</v>
      </c>
      <c r="D44" s="7">
        <v>3700</v>
      </c>
      <c r="E44" s="7">
        <v>3500</v>
      </c>
      <c r="F44" s="15">
        <f t="shared" si="2"/>
        <v>-200</v>
      </c>
      <c r="G44" s="30">
        <v>0</v>
      </c>
      <c r="H44" s="12"/>
    </row>
    <row r="45" spans="1:8" x14ac:dyDescent="0.25">
      <c r="A45" s="4"/>
      <c r="B45" s="4" t="s">
        <v>691</v>
      </c>
      <c r="C45" s="7">
        <v>0</v>
      </c>
      <c r="D45" s="7">
        <v>0</v>
      </c>
      <c r="E45" s="7">
        <v>1250</v>
      </c>
      <c r="F45" s="15">
        <f t="shared" si="2"/>
        <v>1250</v>
      </c>
      <c r="G45" s="30"/>
      <c r="H45" s="12"/>
    </row>
    <row r="46" spans="1:8" x14ac:dyDescent="0.25">
      <c r="A46" s="4"/>
      <c r="B46" s="4" t="s">
        <v>691</v>
      </c>
      <c r="C46" s="7">
        <v>0</v>
      </c>
      <c r="D46" s="7">
        <v>0</v>
      </c>
      <c r="E46" s="7">
        <v>1250</v>
      </c>
      <c r="F46" s="15">
        <f t="shared" si="2"/>
        <v>1250</v>
      </c>
      <c r="G46" s="30" t="e">
        <f>+(E46-D46)/D46</f>
        <v>#DIV/0!</v>
      </c>
      <c r="H46" s="12"/>
    </row>
    <row r="47" spans="1:8" x14ac:dyDescent="0.25">
      <c r="A47" s="4"/>
      <c r="B47" s="4" t="s">
        <v>692</v>
      </c>
      <c r="C47" s="7">
        <v>3000</v>
      </c>
      <c r="D47" s="7">
        <v>3500</v>
      </c>
      <c r="E47" s="7">
        <v>3500</v>
      </c>
      <c r="F47" s="15">
        <f t="shared" si="2"/>
        <v>0</v>
      </c>
      <c r="G47" s="30">
        <v>0</v>
      </c>
      <c r="H47" s="12"/>
    </row>
    <row r="48" spans="1:8" x14ac:dyDescent="0.25">
      <c r="A48" s="4"/>
      <c r="B48" s="4" t="s">
        <v>693</v>
      </c>
      <c r="C48" s="7">
        <v>0</v>
      </c>
      <c r="D48" s="7">
        <v>0</v>
      </c>
      <c r="E48" s="7">
        <v>1500</v>
      </c>
      <c r="F48" s="15">
        <f t="shared" si="2"/>
        <v>1500</v>
      </c>
      <c r="G48" s="30"/>
      <c r="H48" s="12"/>
    </row>
    <row r="49" spans="1:9" x14ac:dyDescent="0.25">
      <c r="A49" s="4"/>
      <c r="B49" s="4" t="s">
        <v>693</v>
      </c>
      <c r="C49" s="7">
        <v>0</v>
      </c>
      <c r="D49" s="7">
        <v>0</v>
      </c>
      <c r="E49" s="7">
        <v>1500</v>
      </c>
      <c r="F49" s="15">
        <f t="shared" si="2"/>
        <v>1500</v>
      </c>
      <c r="G49" s="30" t="e">
        <f>+(E49-D49)/D49</f>
        <v>#DIV/0!</v>
      </c>
      <c r="H49" s="12"/>
    </row>
    <row r="50" spans="1:9" x14ac:dyDescent="0.25">
      <c r="A50" s="4"/>
      <c r="B50" s="4" t="s">
        <v>694</v>
      </c>
      <c r="C50" s="7">
        <v>3000</v>
      </c>
      <c r="D50" s="7">
        <v>3500</v>
      </c>
      <c r="E50" s="7">
        <v>3500</v>
      </c>
      <c r="F50" s="15">
        <f t="shared" si="2"/>
        <v>0</v>
      </c>
      <c r="G50" s="30">
        <f>+(E50-D50)/D50</f>
        <v>0</v>
      </c>
      <c r="H50" s="12"/>
    </row>
    <row r="51" spans="1:9" x14ac:dyDescent="0.25">
      <c r="A51" s="4"/>
      <c r="B51" s="4" t="s">
        <v>695</v>
      </c>
      <c r="C51" s="7">
        <v>1250</v>
      </c>
      <c r="D51" s="7">
        <v>0</v>
      </c>
      <c r="E51" s="7">
        <v>0</v>
      </c>
      <c r="F51" s="15">
        <f t="shared" si="2"/>
        <v>0</v>
      </c>
      <c r="G51" s="30">
        <v>0</v>
      </c>
      <c r="H51" s="12"/>
    </row>
    <row r="52" spans="1:9" x14ac:dyDescent="0.25">
      <c r="A52" s="4"/>
      <c r="B52" s="4" t="s">
        <v>696</v>
      </c>
      <c r="C52" s="7">
        <v>2700</v>
      </c>
      <c r="D52" s="7">
        <v>2700</v>
      </c>
      <c r="E52" s="7">
        <v>2700</v>
      </c>
      <c r="F52" s="15">
        <f t="shared" si="2"/>
        <v>0</v>
      </c>
      <c r="G52" s="30">
        <f t="shared" ref="G52:G60" si="5">+(E52-D52)/D52</f>
        <v>0</v>
      </c>
      <c r="H52" s="12"/>
    </row>
    <row r="53" spans="1:9" x14ac:dyDescent="0.25">
      <c r="A53" s="4"/>
      <c r="B53" s="4" t="s">
        <v>697</v>
      </c>
      <c r="C53" s="7">
        <v>2700</v>
      </c>
      <c r="D53" s="7">
        <v>2700</v>
      </c>
      <c r="E53" s="7">
        <v>2700</v>
      </c>
      <c r="F53" s="15">
        <f t="shared" si="2"/>
        <v>0</v>
      </c>
      <c r="G53" s="30">
        <f t="shared" si="5"/>
        <v>0</v>
      </c>
      <c r="H53" s="12"/>
    </row>
    <row r="54" spans="1:9" x14ac:dyDescent="0.25">
      <c r="A54" s="4"/>
      <c r="B54" s="4" t="s">
        <v>698</v>
      </c>
      <c r="C54" s="7">
        <v>2700</v>
      </c>
      <c r="D54" s="7">
        <v>2700</v>
      </c>
      <c r="E54" s="7">
        <v>2700</v>
      </c>
      <c r="F54" s="15">
        <f t="shared" si="2"/>
        <v>0</v>
      </c>
      <c r="G54" s="30">
        <f t="shared" si="5"/>
        <v>0</v>
      </c>
      <c r="H54" s="12"/>
    </row>
    <row r="55" spans="1:9" x14ac:dyDescent="0.25">
      <c r="A55" s="4"/>
      <c r="B55" s="4" t="s">
        <v>699</v>
      </c>
      <c r="C55" s="7">
        <v>2000</v>
      </c>
      <c r="D55" s="7">
        <v>2000</v>
      </c>
      <c r="E55" s="7">
        <v>2000</v>
      </c>
      <c r="F55" s="15">
        <f t="shared" si="2"/>
        <v>0</v>
      </c>
      <c r="G55" s="30">
        <f t="shared" si="5"/>
        <v>0</v>
      </c>
      <c r="H55" s="12"/>
    </row>
    <row r="56" spans="1:9" x14ac:dyDescent="0.25">
      <c r="A56" s="4"/>
      <c r="B56" s="4" t="s">
        <v>700</v>
      </c>
      <c r="C56" s="7">
        <v>2000</v>
      </c>
      <c r="D56" s="7">
        <v>1800</v>
      </c>
      <c r="E56" s="7">
        <v>2000</v>
      </c>
      <c r="F56" s="15">
        <f t="shared" si="2"/>
        <v>200</v>
      </c>
      <c r="G56" s="30">
        <f t="shared" si="5"/>
        <v>0.1111111111111111</v>
      </c>
      <c r="H56" s="12"/>
    </row>
    <row r="57" spans="1:9" x14ac:dyDescent="0.25">
      <c r="A57" s="4"/>
      <c r="B57" s="4" t="s">
        <v>701</v>
      </c>
      <c r="C57" s="7">
        <v>30000</v>
      </c>
      <c r="D57" s="7">
        <v>30000</v>
      </c>
      <c r="E57" s="7">
        <v>30000</v>
      </c>
      <c r="F57" s="15">
        <f t="shared" si="2"/>
        <v>0</v>
      </c>
      <c r="G57" s="30">
        <f t="shared" si="5"/>
        <v>0</v>
      </c>
      <c r="H57" s="12"/>
    </row>
    <row r="58" spans="1:9" x14ac:dyDescent="0.25">
      <c r="A58" s="4"/>
      <c r="B58" s="4" t="s">
        <v>702</v>
      </c>
      <c r="C58" s="7">
        <v>48419</v>
      </c>
      <c r="D58" s="7">
        <v>48419</v>
      </c>
      <c r="E58" s="7">
        <v>48419</v>
      </c>
      <c r="F58" s="15">
        <f t="shared" si="2"/>
        <v>0</v>
      </c>
      <c r="G58" s="30">
        <f t="shared" si="5"/>
        <v>0</v>
      </c>
      <c r="H58" s="12"/>
    </row>
    <row r="59" spans="1:9" x14ac:dyDescent="0.25">
      <c r="A59" s="4"/>
      <c r="B59" s="4" t="s">
        <v>703</v>
      </c>
      <c r="C59" s="7">
        <v>11220</v>
      </c>
      <c r="D59" s="7">
        <v>11220</v>
      </c>
      <c r="E59" s="7">
        <v>11220</v>
      </c>
      <c r="F59" s="15">
        <f t="shared" si="2"/>
        <v>0</v>
      </c>
      <c r="G59" s="30">
        <f t="shared" si="5"/>
        <v>0</v>
      </c>
      <c r="H59" s="12"/>
    </row>
    <row r="60" spans="1:9" x14ac:dyDescent="0.25">
      <c r="A60" s="21" t="s">
        <v>704</v>
      </c>
      <c r="B60" s="10" t="s">
        <v>9</v>
      </c>
      <c r="C60" s="9">
        <f>SUM(C61:C76)</f>
        <v>242350</v>
      </c>
      <c r="D60" s="9">
        <f>SUM(D61:D76)</f>
        <v>242750</v>
      </c>
      <c r="E60" s="9">
        <f>SUM(E61:E76)</f>
        <v>240050</v>
      </c>
      <c r="F60" s="27">
        <f>(E60-D60)</f>
        <v>-2700</v>
      </c>
      <c r="G60" s="30">
        <f t="shared" si="5"/>
        <v>-1.1122554067971163E-2</v>
      </c>
      <c r="H60" s="8"/>
    </row>
    <row r="61" spans="1:9" x14ac:dyDescent="0.25">
      <c r="A61" s="4"/>
      <c r="B61" s="4" t="s">
        <v>705</v>
      </c>
      <c r="C61" s="14">
        <v>-38000</v>
      </c>
      <c r="D61" s="14">
        <v>0</v>
      </c>
      <c r="E61" s="14">
        <v>0</v>
      </c>
      <c r="F61" s="15">
        <f>(E61-D61)</f>
        <v>0</v>
      </c>
      <c r="G61" s="30">
        <v>0</v>
      </c>
      <c r="H61" s="12"/>
    </row>
    <row r="62" spans="1:9" x14ac:dyDescent="0.25">
      <c r="A62" s="4"/>
      <c r="B62" s="4" t="s">
        <v>706</v>
      </c>
      <c r="C62" s="7">
        <v>750</v>
      </c>
      <c r="D62" s="7">
        <v>750</v>
      </c>
      <c r="E62" s="7">
        <v>50</v>
      </c>
      <c r="F62" s="15">
        <f t="shared" si="2"/>
        <v>-700</v>
      </c>
      <c r="G62" s="30">
        <f>+(E62-D62)/D62</f>
        <v>-0.93333333333333335</v>
      </c>
      <c r="H62" s="12"/>
    </row>
    <row r="63" spans="1:9" x14ac:dyDescent="0.25">
      <c r="A63" s="4"/>
      <c r="B63" s="4" t="s">
        <v>707</v>
      </c>
      <c r="C63" s="7">
        <v>0</v>
      </c>
      <c r="D63" s="7">
        <v>1500</v>
      </c>
      <c r="E63" s="7">
        <v>500</v>
      </c>
      <c r="F63" s="15">
        <f t="shared" si="2"/>
        <v>-1000</v>
      </c>
      <c r="G63" s="30">
        <f>+(E63-D63)/D63</f>
        <v>-0.66666666666666663</v>
      </c>
      <c r="H63" s="12" t="s">
        <v>708</v>
      </c>
      <c r="I63" s="1" t="s">
        <v>202</v>
      </c>
    </row>
    <row r="64" spans="1:9" x14ac:dyDescent="0.25">
      <c r="A64" s="4"/>
      <c r="B64" s="4" t="s">
        <v>709</v>
      </c>
      <c r="C64" s="7">
        <v>2500</v>
      </c>
      <c r="D64" s="7">
        <v>2500</v>
      </c>
      <c r="E64" s="7">
        <v>1500</v>
      </c>
      <c r="F64" s="15">
        <f t="shared" si="2"/>
        <v>-1000</v>
      </c>
      <c r="G64" s="30">
        <f>+(E64-D64)/D64</f>
        <v>-0.4</v>
      </c>
      <c r="H64" s="12"/>
    </row>
    <row r="65" spans="1:8" x14ac:dyDescent="0.25">
      <c r="A65" s="4"/>
      <c r="B65" s="4" t="s">
        <v>710</v>
      </c>
      <c r="C65" s="7">
        <v>40100</v>
      </c>
      <c r="D65" s="7">
        <v>0</v>
      </c>
      <c r="E65" s="7">
        <v>0</v>
      </c>
      <c r="F65" s="15">
        <f t="shared" si="2"/>
        <v>0</v>
      </c>
      <c r="G65" s="30">
        <v>0</v>
      </c>
      <c r="H65" s="12"/>
    </row>
    <row r="66" spans="1:8" x14ac:dyDescent="0.25">
      <c r="A66" s="4"/>
      <c r="B66" s="4" t="s">
        <v>48</v>
      </c>
      <c r="C66" s="7">
        <v>4000</v>
      </c>
      <c r="D66" s="7">
        <v>4000</v>
      </c>
      <c r="E66" s="7">
        <v>4000</v>
      </c>
      <c r="F66" s="15">
        <f t="shared" si="2"/>
        <v>0</v>
      </c>
      <c r="G66" s="30">
        <f t="shared" ref="G66:G73" si="6">+(E66-D66)/D66</f>
        <v>0</v>
      </c>
      <c r="H66" s="12"/>
    </row>
    <row r="67" spans="1:8" ht="15" customHeight="1" x14ac:dyDescent="0.25">
      <c r="A67" s="4"/>
      <c r="B67" s="4" t="s">
        <v>711</v>
      </c>
      <c r="C67" s="7">
        <v>18500</v>
      </c>
      <c r="D67" s="7">
        <v>25000</v>
      </c>
      <c r="E67" s="7">
        <v>25000</v>
      </c>
      <c r="F67" s="15">
        <f t="shared" si="2"/>
        <v>0</v>
      </c>
      <c r="G67" s="30">
        <f t="shared" si="6"/>
        <v>0</v>
      </c>
      <c r="H67" s="12"/>
    </row>
    <row r="68" spans="1:8" x14ac:dyDescent="0.25">
      <c r="A68" s="4"/>
      <c r="B68" s="4" t="s">
        <v>712</v>
      </c>
      <c r="C68" s="7">
        <v>20000</v>
      </c>
      <c r="D68" s="7">
        <v>20000</v>
      </c>
      <c r="E68" s="7">
        <v>20000</v>
      </c>
      <c r="F68" s="15">
        <f t="shared" si="2"/>
        <v>0</v>
      </c>
      <c r="G68" s="30">
        <f t="shared" si="6"/>
        <v>0</v>
      </c>
      <c r="H68" s="12"/>
    </row>
    <row r="69" spans="1:8" x14ac:dyDescent="0.25">
      <c r="A69" s="4"/>
      <c r="B69" s="4" t="s">
        <v>713</v>
      </c>
      <c r="C69" s="7">
        <v>3000</v>
      </c>
      <c r="D69" s="7">
        <v>3000</v>
      </c>
      <c r="E69" s="7">
        <v>3000</v>
      </c>
      <c r="F69" s="15">
        <f t="shared" si="2"/>
        <v>0</v>
      </c>
      <c r="G69" s="30">
        <f t="shared" si="6"/>
        <v>0</v>
      </c>
      <c r="H69" s="12"/>
    </row>
    <row r="70" spans="1:8" x14ac:dyDescent="0.25">
      <c r="A70" s="4"/>
      <c r="B70" s="4" t="s">
        <v>714</v>
      </c>
      <c r="C70" s="7">
        <v>30000</v>
      </c>
      <c r="D70" s="7">
        <v>30000</v>
      </c>
      <c r="E70" s="7">
        <v>30000</v>
      </c>
      <c r="F70" s="15">
        <f t="shared" si="2"/>
        <v>0</v>
      </c>
      <c r="G70" s="30">
        <f t="shared" si="6"/>
        <v>0</v>
      </c>
      <c r="H70" s="12"/>
    </row>
    <row r="71" spans="1:8" x14ac:dyDescent="0.25">
      <c r="A71" s="4"/>
      <c r="B71" s="4" t="s">
        <v>715</v>
      </c>
      <c r="C71" s="7">
        <v>130000</v>
      </c>
      <c r="D71" s="7">
        <v>130000</v>
      </c>
      <c r="E71" s="7">
        <v>130000</v>
      </c>
      <c r="F71" s="15">
        <f t="shared" si="2"/>
        <v>0</v>
      </c>
      <c r="G71" s="30">
        <f t="shared" si="6"/>
        <v>0</v>
      </c>
      <c r="H71" s="12"/>
    </row>
    <row r="72" spans="1:8" x14ac:dyDescent="0.25">
      <c r="A72" s="4"/>
      <c r="B72" s="4" t="s">
        <v>716</v>
      </c>
      <c r="C72" s="7">
        <v>3500</v>
      </c>
      <c r="D72" s="7">
        <v>3000</v>
      </c>
      <c r="E72" s="7">
        <v>3000</v>
      </c>
      <c r="F72" s="15">
        <f t="shared" si="2"/>
        <v>0</v>
      </c>
      <c r="G72" s="30">
        <f t="shared" si="6"/>
        <v>0</v>
      </c>
      <c r="H72" s="12"/>
    </row>
    <row r="73" spans="1:8" x14ac:dyDescent="0.25">
      <c r="A73" s="4"/>
      <c r="B73" s="4" t="s">
        <v>717</v>
      </c>
      <c r="C73" s="7">
        <v>2000</v>
      </c>
      <c r="D73" s="7">
        <v>2000</v>
      </c>
      <c r="E73" s="7">
        <v>2000</v>
      </c>
      <c r="F73" s="15">
        <f t="shared" si="2"/>
        <v>0</v>
      </c>
      <c r="G73" s="30">
        <f t="shared" si="6"/>
        <v>0</v>
      </c>
      <c r="H73" s="12"/>
    </row>
    <row r="74" spans="1:8" x14ac:dyDescent="0.25">
      <c r="A74" s="4"/>
      <c r="B74" s="4" t="s">
        <v>718</v>
      </c>
      <c r="C74" s="7">
        <v>5000</v>
      </c>
      <c r="D74" s="7">
        <v>0</v>
      </c>
      <c r="E74" s="7">
        <v>0</v>
      </c>
      <c r="F74" s="15">
        <f t="shared" si="2"/>
        <v>0</v>
      </c>
      <c r="G74" s="30">
        <v>0</v>
      </c>
      <c r="H74" s="12"/>
    </row>
    <row r="75" spans="1:8" x14ac:dyDescent="0.25">
      <c r="A75" s="4"/>
      <c r="B75" s="4" t="s">
        <v>719</v>
      </c>
      <c r="C75" s="7">
        <v>1000</v>
      </c>
      <c r="D75" s="7">
        <v>1000</v>
      </c>
      <c r="E75" s="7">
        <v>1000</v>
      </c>
      <c r="F75" s="15">
        <f t="shared" si="2"/>
        <v>0</v>
      </c>
      <c r="G75" s="30">
        <f t="shared" ref="G75:G82" si="7">+(E75-D75)/D75</f>
        <v>0</v>
      </c>
      <c r="H75" s="12"/>
    </row>
    <row r="76" spans="1:8" x14ac:dyDescent="0.25">
      <c r="A76" s="4"/>
      <c r="B76" s="4" t="s">
        <v>720</v>
      </c>
      <c r="C76" s="7">
        <v>20000</v>
      </c>
      <c r="D76" s="7">
        <v>20000</v>
      </c>
      <c r="E76" s="7">
        <v>20000</v>
      </c>
      <c r="F76" s="15">
        <f t="shared" si="2"/>
        <v>0</v>
      </c>
      <c r="G76" s="30">
        <f t="shared" si="7"/>
        <v>0</v>
      </c>
      <c r="H76" s="12"/>
    </row>
    <row r="77" spans="1:8" x14ac:dyDescent="0.25">
      <c r="A77" s="11" t="s">
        <v>721</v>
      </c>
      <c r="B77" s="10" t="s">
        <v>9</v>
      </c>
      <c r="C77" s="13">
        <f>SUM(C78:C83)</f>
        <v>17750</v>
      </c>
      <c r="D77" s="13">
        <f>SUM(D78:D83)</f>
        <v>22225</v>
      </c>
      <c r="E77" s="13">
        <f>SUM(E78:E83)</f>
        <v>22725</v>
      </c>
      <c r="F77" s="27">
        <f t="shared" ref="F77:F140" si="8">E77-D77</f>
        <v>500</v>
      </c>
      <c r="G77" s="30">
        <f t="shared" si="7"/>
        <v>2.2497187851518559E-2</v>
      </c>
      <c r="H77" s="8"/>
    </row>
    <row r="78" spans="1:8" x14ac:dyDescent="0.25">
      <c r="A78" s="4"/>
      <c r="B78" s="4" t="s">
        <v>722</v>
      </c>
      <c r="C78" s="7">
        <v>4500</v>
      </c>
      <c r="D78" s="7">
        <v>5625</v>
      </c>
      <c r="E78" s="7">
        <v>5625</v>
      </c>
      <c r="F78" s="15">
        <f t="shared" si="8"/>
        <v>0</v>
      </c>
      <c r="G78" s="30">
        <f t="shared" si="7"/>
        <v>0</v>
      </c>
      <c r="H78" s="12"/>
    </row>
    <row r="79" spans="1:8" x14ac:dyDescent="0.25">
      <c r="A79" s="4"/>
      <c r="B79" s="4" t="s">
        <v>723</v>
      </c>
      <c r="C79" s="7">
        <v>500</v>
      </c>
      <c r="D79" s="7">
        <v>500</v>
      </c>
      <c r="E79" s="7">
        <v>500</v>
      </c>
      <c r="F79" s="15">
        <f t="shared" si="8"/>
        <v>0</v>
      </c>
      <c r="G79" s="30">
        <f t="shared" si="7"/>
        <v>0</v>
      </c>
      <c r="H79" s="12"/>
    </row>
    <row r="80" spans="1:8" x14ac:dyDescent="0.25">
      <c r="A80" s="4"/>
      <c r="B80" s="4" t="s">
        <v>724</v>
      </c>
      <c r="C80" s="7">
        <v>3000</v>
      </c>
      <c r="D80" s="7">
        <v>3600</v>
      </c>
      <c r="E80" s="7">
        <v>3600</v>
      </c>
      <c r="F80" s="15">
        <f t="shared" si="8"/>
        <v>0</v>
      </c>
      <c r="G80" s="30">
        <f t="shared" si="7"/>
        <v>0</v>
      </c>
      <c r="H80" s="12"/>
    </row>
    <row r="81" spans="1:8" x14ac:dyDescent="0.25">
      <c r="A81" s="4"/>
      <c r="B81" s="4" t="s">
        <v>725</v>
      </c>
      <c r="C81" s="7">
        <v>2750</v>
      </c>
      <c r="D81" s="7">
        <v>6500</v>
      </c>
      <c r="E81" s="7">
        <v>7000</v>
      </c>
      <c r="F81" s="15">
        <f t="shared" si="8"/>
        <v>500</v>
      </c>
      <c r="G81" s="30">
        <f t="shared" si="7"/>
        <v>7.6923076923076927E-2</v>
      </c>
      <c r="H81" s="12"/>
    </row>
    <row r="82" spans="1:8" x14ac:dyDescent="0.25">
      <c r="A82" s="4"/>
      <c r="B82" s="4" t="s">
        <v>726</v>
      </c>
      <c r="C82" s="7">
        <v>6000</v>
      </c>
      <c r="D82" s="7">
        <v>6000</v>
      </c>
      <c r="E82" s="7">
        <v>6000</v>
      </c>
      <c r="F82" s="15">
        <f t="shared" si="8"/>
        <v>0</v>
      </c>
      <c r="G82" s="30">
        <f t="shared" si="7"/>
        <v>0</v>
      </c>
      <c r="H82" s="12"/>
    </row>
    <row r="83" spans="1:8" x14ac:dyDescent="0.25">
      <c r="A83" s="4"/>
      <c r="B83" s="4" t="s">
        <v>727</v>
      </c>
      <c r="C83" s="7">
        <v>1000</v>
      </c>
      <c r="D83" s="7">
        <v>0</v>
      </c>
      <c r="E83" s="7">
        <v>0</v>
      </c>
      <c r="F83" s="15">
        <f t="shared" si="8"/>
        <v>0</v>
      </c>
      <c r="G83" s="30">
        <v>0</v>
      </c>
      <c r="H83" s="12"/>
    </row>
    <row r="84" spans="1:8" x14ac:dyDescent="0.25">
      <c r="A84" s="11" t="s">
        <v>728</v>
      </c>
      <c r="B84" s="10" t="s">
        <v>9</v>
      </c>
      <c r="C84" s="9">
        <f>SUM(C85:C91)</f>
        <v>83100.460000000006</v>
      </c>
      <c r="D84" s="9">
        <f>SUM(D85:D91)</f>
        <v>84554.469200000007</v>
      </c>
      <c r="E84" s="9">
        <f>SUM(E85:E91)</f>
        <v>87437.08</v>
      </c>
      <c r="F84" s="24">
        <f t="shared" si="8"/>
        <v>2882.6107999999949</v>
      </c>
      <c r="G84" s="30">
        <f t="shared" ref="G84:G100" si="9">+(E84-D84)/D84</f>
        <v>3.4091761526899807E-2</v>
      </c>
      <c r="H84" s="12"/>
    </row>
    <row r="85" spans="1:8" x14ac:dyDescent="0.25">
      <c r="A85" s="4"/>
      <c r="B85" s="4" t="s">
        <v>729</v>
      </c>
      <c r="C85" s="7">
        <v>72700.460000000006</v>
      </c>
      <c r="D85" s="7">
        <v>74154.469200000007</v>
      </c>
      <c r="E85" s="7">
        <v>75637.08</v>
      </c>
      <c r="F85" s="15">
        <f t="shared" si="8"/>
        <v>1482.6107999999949</v>
      </c>
      <c r="G85" s="30">
        <f t="shared" si="9"/>
        <v>1.9993546120615949E-2</v>
      </c>
      <c r="H85" s="12"/>
    </row>
    <row r="86" spans="1:8" x14ac:dyDescent="0.25">
      <c r="A86" s="4"/>
      <c r="B86" s="4" t="s">
        <v>730</v>
      </c>
      <c r="C86" s="7">
        <v>3300</v>
      </c>
      <c r="D86" s="7">
        <v>3300</v>
      </c>
      <c r="E86" s="7">
        <v>4000</v>
      </c>
      <c r="F86" s="15">
        <f t="shared" si="8"/>
        <v>700</v>
      </c>
      <c r="G86" s="30">
        <f t="shared" si="9"/>
        <v>0.21212121212121213</v>
      </c>
      <c r="H86" s="12"/>
    </row>
    <row r="87" spans="1:8" x14ac:dyDescent="0.25">
      <c r="A87" s="4"/>
      <c r="B87" s="4" t="s">
        <v>632</v>
      </c>
      <c r="C87" s="7">
        <v>1850</v>
      </c>
      <c r="D87" s="7">
        <v>1850</v>
      </c>
      <c r="E87" s="7">
        <v>1850</v>
      </c>
      <c r="F87" s="15">
        <f t="shared" si="8"/>
        <v>0</v>
      </c>
      <c r="G87" s="30">
        <f t="shared" si="9"/>
        <v>0</v>
      </c>
      <c r="H87" s="12"/>
    </row>
    <row r="88" spans="1:8" x14ac:dyDescent="0.25">
      <c r="A88" s="4"/>
      <c r="B88" s="4" t="s">
        <v>731</v>
      </c>
      <c r="C88" s="7">
        <v>1800</v>
      </c>
      <c r="D88" s="7">
        <v>1800</v>
      </c>
      <c r="E88" s="7">
        <v>1800</v>
      </c>
      <c r="F88" s="15">
        <f t="shared" si="8"/>
        <v>0</v>
      </c>
      <c r="G88" s="30">
        <f t="shared" si="9"/>
        <v>0</v>
      </c>
      <c r="H88" s="12"/>
    </row>
    <row r="89" spans="1:8" x14ac:dyDescent="0.25">
      <c r="A89" s="4"/>
      <c r="B89" s="4" t="s">
        <v>732</v>
      </c>
      <c r="C89" s="7">
        <v>1750</v>
      </c>
      <c r="D89" s="7">
        <v>1750</v>
      </c>
      <c r="E89" s="7">
        <v>1750</v>
      </c>
      <c r="F89" s="15">
        <f t="shared" si="8"/>
        <v>0</v>
      </c>
      <c r="G89" s="30">
        <f t="shared" si="9"/>
        <v>0</v>
      </c>
      <c r="H89" s="12"/>
    </row>
    <row r="90" spans="1:8" x14ac:dyDescent="0.25">
      <c r="A90" s="4"/>
      <c r="B90" s="4" t="s">
        <v>733</v>
      </c>
      <c r="C90" s="7">
        <v>1250</v>
      </c>
      <c r="D90" s="7">
        <v>1250</v>
      </c>
      <c r="E90" s="7">
        <v>1950</v>
      </c>
      <c r="F90" s="15">
        <f t="shared" si="8"/>
        <v>700</v>
      </c>
      <c r="G90" s="30">
        <f t="shared" si="9"/>
        <v>0.56000000000000005</v>
      </c>
      <c r="H90" s="12"/>
    </row>
    <row r="91" spans="1:8" x14ac:dyDescent="0.25">
      <c r="A91" s="4"/>
      <c r="B91" s="4" t="s">
        <v>734</v>
      </c>
      <c r="C91" s="7">
        <v>450</v>
      </c>
      <c r="D91" s="7">
        <v>450</v>
      </c>
      <c r="E91" s="7">
        <v>450</v>
      </c>
      <c r="F91" s="15">
        <f t="shared" si="8"/>
        <v>0</v>
      </c>
      <c r="G91" s="30">
        <f t="shared" si="9"/>
        <v>0</v>
      </c>
      <c r="H91" s="12"/>
    </row>
    <row r="92" spans="1:8" x14ac:dyDescent="0.25">
      <c r="A92" s="11" t="s">
        <v>249</v>
      </c>
      <c r="B92" s="10" t="s">
        <v>9</v>
      </c>
      <c r="C92" s="9">
        <f>SUM(C93:C98)</f>
        <v>179246.11</v>
      </c>
      <c r="D92" s="9">
        <f>SUM(D93:D98)</f>
        <v>179246.11</v>
      </c>
      <c r="E92" s="9">
        <f>SUM(E93:E98)</f>
        <v>179246.11</v>
      </c>
      <c r="F92" s="24">
        <f t="shared" si="8"/>
        <v>0</v>
      </c>
      <c r="G92" s="30">
        <f t="shared" si="9"/>
        <v>0</v>
      </c>
      <c r="H92" s="8"/>
    </row>
    <row r="93" spans="1:8" x14ac:dyDescent="0.25">
      <c r="A93" s="4"/>
      <c r="B93" s="4" t="s">
        <v>735</v>
      </c>
      <c r="C93" s="7">
        <v>135000</v>
      </c>
      <c r="D93" s="7">
        <v>135000</v>
      </c>
      <c r="E93" s="7">
        <v>135000</v>
      </c>
      <c r="F93" s="15">
        <f t="shared" si="8"/>
        <v>0</v>
      </c>
      <c r="G93" s="30">
        <f t="shared" si="9"/>
        <v>0</v>
      </c>
      <c r="H93" s="12"/>
    </row>
    <row r="94" spans="1:8" x14ac:dyDescent="0.25">
      <c r="A94" s="4"/>
      <c r="B94" s="4" t="s">
        <v>736</v>
      </c>
      <c r="C94" s="7">
        <v>37850</v>
      </c>
      <c r="D94" s="7">
        <v>37850</v>
      </c>
      <c r="E94" s="7">
        <v>37850</v>
      </c>
      <c r="F94" s="15">
        <f t="shared" si="8"/>
        <v>0</v>
      </c>
      <c r="G94" s="30">
        <f t="shared" si="9"/>
        <v>0</v>
      </c>
      <c r="H94" s="12"/>
    </row>
    <row r="95" spans="1:8" x14ac:dyDescent="0.25">
      <c r="A95" s="4"/>
      <c r="B95" s="4" t="s">
        <v>737</v>
      </c>
      <c r="C95" s="7">
        <v>4096.1099999999997</v>
      </c>
      <c r="D95" s="7">
        <v>4096.1099999999997</v>
      </c>
      <c r="E95" s="7">
        <v>4096.1099999999997</v>
      </c>
      <c r="F95" s="15">
        <f t="shared" si="8"/>
        <v>0</v>
      </c>
      <c r="G95" s="30">
        <f t="shared" si="9"/>
        <v>0</v>
      </c>
      <c r="H95" s="12"/>
    </row>
    <row r="96" spans="1:8" x14ac:dyDescent="0.25">
      <c r="A96" s="4"/>
      <c r="B96" s="4" t="s">
        <v>738</v>
      </c>
      <c r="C96" s="7">
        <v>500</v>
      </c>
      <c r="D96" s="7">
        <v>500</v>
      </c>
      <c r="E96" s="7">
        <v>500</v>
      </c>
      <c r="F96" s="15">
        <f t="shared" si="8"/>
        <v>0</v>
      </c>
      <c r="G96" s="30">
        <f t="shared" si="9"/>
        <v>0</v>
      </c>
      <c r="H96" s="12"/>
    </row>
    <row r="97" spans="1:8" x14ac:dyDescent="0.25">
      <c r="A97" s="4"/>
      <c r="B97" s="4" t="s">
        <v>739</v>
      </c>
      <c r="C97" s="7">
        <v>1000</v>
      </c>
      <c r="D97" s="7">
        <v>1000</v>
      </c>
      <c r="E97" s="7">
        <v>1000</v>
      </c>
      <c r="F97" s="15">
        <f t="shared" si="8"/>
        <v>0</v>
      </c>
      <c r="G97" s="30">
        <f t="shared" si="9"/>
        <v>0</v>
      </c>
      <c r="H97" s="12"/>
    </row>
    <row r="98" spans="1:8" x14ac:dyDescent="0.25">
      <c r="A98" s="4"/>
      <c r="B98" s="4" t="s">
        <v>740</v>
      </c>
      <c r="C98" s="7">
        <v>800</v>
      </c>
      <c r="D98" s="7">
        <v>800</v>
      </c>
      <c r="E98" s="7">
        <v>800</v>
      </c>
      <c r="F98" s="15">
        <f t="shared" si="8"/>
        <v>0</v>
      </c>
      <c r="G98" s="30">
        <f t="shared" si="9"/>
        <v>0</v>
      </c>
      <c r="H98" s="12"/>
    </row>
    <row r="99" spans="1:8" x14ac:dyDescent="0.25">
      <c r="A99" s="11" t="s">
        <v>741</v>
      </c>
      <c r="B99" s="10" t="s">
        <v>9</v>
      </c>
      <c r="C99" s="9">
        <f>SUM(C100)</f>
        <v>2500</v>
      </c>
      <c r="D99" s="9">
        <f>SUM(D100)</f>
        <v>3000</v>
      </c>
      <c r="E99" s="9">
        <f>SUM(E100:E101)</f>
        <v>10500</v>
      </c>
      <c r="F99" s="24">
        <f t="shared" si="8"/>
        <v>7500</v>
      </c>
      <c r="G99" s="30">
        <f t="shared" si="9"/>
        <v>2.5</v>
      </c>
      <c r="H99" s="8"/>
    </row>
    <row r="100" spans="1:8" x14ac:dyDescent="0.25">
      <c r="A100" s="4"/>
      <c r="B100" s="4" t="s">
        <v>742</v>
      </c>
      <c r="C100" s="7">
        <v>2500</v>
      </c>
      <c r="D100" s="7">
        <v>3000</v>
      </c>
      <c r="E100" s="7">
        <v>3000</v>
      </c>
      <c r="F100" s="15">
        <f t="shared" si="8"/>
        <v>0</v>
      </c>
      <c r="G100" s="30">
        <f t="shared" si="9"/>
        <v>0</v>
      </c>
      <c r="H100" s="12"/>
    </row>
    <row r="101" spans="1:8" x14ac:dyDescent="0.25">
      <c r="A101" s="4"/>
      <c r="B101" s="4" t="s">
        <v>743</v>
      </c>
      <c r="C101" s="7"/>
      <c r="D101" s="7"/>
      <c r="E101" s="7">
        <v>7500</v>
      </c>
      <c r="F101" s="15">
        <f t="shared" si="8"/>
        <v>7500</v>
      </c>
      <c r="G101" s="30">
        <v>0</v>
      </c>
      <c r="H101" s="12"/>
    </row>
    <row r="102" spans="1:8" x14ac:dyDescent="0.25">
      <c r="A102" s="11" t="s">
        <v>744</v>
      </c>
      <c r="B102" s="10" t="s">
        <v>9</v>
      </c>
      <c r="C102" s="9">
        <f>SUM(C103)</f>
        <v>1500</v>
      </c>
      <c r="D102" s="9">
        <f>SUM(D103)</f>
        <v>1500</v>
      </c>
      <c r="E102" s="9">
        <f>SUM(E103+E104)</f>
        <v>51500</v>
      </c>
      <c r="F102" s="24">
        <f>E102-D102</f>
        <v>50000</v>
      </c>
      <c r="G102" s="30">
        <f>+(E102-D102)/D102</f>
        <v>33.333333333333336</v>
      </c>
      <c r="H102" s="8"/>
    </row>
    <row r="103" spans="1:8" x14ac:dyDescent="0.25">
      <c r="A103" s="4"/>
      <c r="B103" s="4" t="s">
        <v>745</v>
      </c>
      <c r="C103" s="7">
        <v>1500</v>
      </c>
      <c r="D103" s="7">
        <v>1500</v>
      </c>
      <c r="E103" s="7">
        <v>1500</v>
      </c>
      <c r="F103" s="15">
        <v>0</v>
      </c>
      <c r="G103" s="30">
        <f>+(E103-D103)/D103</f>
        <v>0</v>
      </c>
      <c r="H103" s="12"/>
    </row>
    <row r="104" spans="1:8" x14ac:dyDescent="0.25">
      <c r="A104" s="4"/>
      <c r="B104" s="4" t="s">
        <v>746</v>
      </c>
      <c r="C104" s="7"/>
      <c r="D104" s="7"/>
      <c r="E104" s="7">
        <v>50000</v>
      </c>
      <c r="F104" s="15">
        <f>E104-D104</f>
        <v>50000</v>
      </c>
      <c r="G104" s="30">
        <v>0</v>
      </c>
      <c r="H104" s="12" t="s">
        <v>747</v>
      </c>
    </row>
    <row r="105" spans="1:8" x14ac:dyDescent="0.25">
      <c r="A105" s="11" t="s">
        <v>748</v>
      </c>
      <c r="B105" s="10" t="s">
        <v>9</v>
      </c>
      <c r="C105" s="9">
        <f>SUM(C106)</f>
        <v>1000</v>
      </c>
      <c r="D105" s="9">
        <f>SUM(D106)</f>
        <v>1000</v>
      </c>
      <c r="E105" s="9">
        <v>1000</v>
      </c>
      <c r="F105" s="24">
        <f t="shared" si="8"/>
        <v>0</v>
      </c>
      <c r="G105" s="30">
        <f t="shared" ref="G105:G116" si="10">+(E105-D105)/D105</f>
        <v>0</v>
      </c>
      <c r="H105" s="8"/>
    </row>
    <row r="106" spans="1:8" x14ac:dyDescent="0.25">
      <c r="A106" s="4"/>
      <c r="B106" s="4" t="s">
        <v>749</v>
      </c>
      <c r="C106" s="7">
        <v>1000</v>
      </c>
      <c r="D106" s="7">
        <v>1000</v>
      </c>
      <c r="E106" s="7">
        <v>1000</v>
      </c>
      <c r="F106" s="15">
        <f t="shared" si="8"/>
        <v>0</v>
      </c>
      <c r="G106" s="30">
        <f t="shared" si="10"/>
        <v>0</v>
      </c>
      <c r="H106" s="12"/>
    </row>
    <row r="107" spans="1:8" x14ac:dyDescent="0.25">
      <c r="A107" s="21" t="s">
        <v>750</v>
      </c>
      <c r="B107" s="10" t="s">
        <v>9</v>
      </c>
      <c r="C107" s="9">
        <f>SUM(C108:C109)</f>
        <v>4500</v>
      </c>
      <c r="D107" s="9">
        <f>SUM(D108:D109)</f>
        <v>3000</v>
      </c>
      <c r="E107" s="9">
        <f>SUM(E108:E109)</f>
        <v>3000</v>
      </c>
      <c r="F107" s="24">
        <f t="shared" si="8"/>
        <v>0</v>
      </c>
      <c r="G107" s="30">
        <f t="shared" si="10"/>
        <v>0</v>
      </c>
      <c r="H107" s="8"/>
    </row>
    <row r="108" spans="1:8" x14ac:dyDescent="0.25">
      <c r="A108" s="4"/>
      <c r="B108" s="4" t="s">
        <v>751</v>
      </c>
      <c r="C108" s="7">
        <v>2500</v>
      </c>
      <c r="D108" s="7">
        <v>1500</v>
      </c>
      <c r="E108" s="7">
        <v>1500</v>
      </c>
      <c r="F108" s="15">
        <f t="shared" si="8"/>
        <v>0</v>
      </c>
      <c r="G108" s="30">
        <f t="shared" si="10"/>
        <v>0</v>
      </c>
      <c r="H108" s="12"/>
    </row>
    <row r="109" spans="1:8" x14ac:dyDescent="0.25">
      <c r="A109" s="4"/>
      <c r="B109" s="4" t="s">
        <v>752</v>
      </c>
      <c r="C109" s="7">
        <v>2000</v>
      </c>
      <c r="D109" s="7">
        <v>1500</v>
      </c>
      <c r="E109" s="7">
        <v>1500</v>
      </c>
      <c r="F109" s="15">
        <f t="shared" si="8"/>
        <v>0</v>
      </c>
      <c r="G109" s="30">
        <f t="shared" si="10"/>
        <v>0</v>
      </c>
      <c r="H109" s="12"/>
    </row>
    <row r="110" spans="1:8" x14ac:dyDescent="0.25">
      <c r="A110" s="21" t="s">
        <v>753</v>
      </c>
      <c r="B110" s="10" t="s">
        <v>9</v>
      </c>
      <c r="C110" s="9">
        <f>SUM(C111:C119)</f>
        <v>85800</v>
      </c>
      <c r="D110" s="9">
        <f>SUM(D111:D119)</f>
        <v>131150</v>
      </c>
      <c r="E110" s="9">
        <f>SUM(E111:E119)</f>
        <v>134150</v>
      </c>
      <c r="F110" s="24">
        <f t="shared" si="8"/>
        <v>3000</v>
      </c>
      <c r="G110" s="30">
        <f t="shared" si="10"/>
        <v>2.2874571101791842E-2</v>
      </c>
      <c r="H110" s="8"/>
    </row>
    <row r="111" spans="1:8" x14ac:dyDescent="0.25">
      <c r="A111" s="4"/>
      <c r="B111" s="4" t="s">
        <v>754</v>
      </c>
      <c r="C111" s="7">
        <v>60000</v>
      </c>
      <c r="D111" s="7">
        <v>100000</v>
      </c>
      <c r="E111" s="7">
        <v>100000</v>
      </c>
      <c r="F111" s="15">
        <f t="shared" si="8"/>
        <v>0</v>
      </c>
      <c r="G111" s="30">
        <f t="shared" si="10"/>
        <v>0</v>
      </c>
      <c r="H111" s="12"/>
    </row>
    <row r="112" spans="1:8" x14ac:dyDescent="0.25">
      <c r="A112" s="4"/>
      <c r="B112" s="4" t="s">
        <v>755</v>
      </c>
      <c r="C112" s="7">
        <v>8000</v>
      </c>
      <c r="D112" s="7">
        <v>12000</v>
      </c>
      <c r="E112" s="7">
        <v>15000</v>
      </c>
      <c r="F112" s="15">
        <f t="shared" si="8"/>
        <v>3000</v>
      </c>
      <c r="G112" s="30">
        <f t="shared" si="10"/>
        <v>0.25</v>
      </c>
      <c r="H112" s="12"/>
    </row>
    <row r="113" spans="1:8" x14ac:dyDescent="0.25">
      <c r="A113" s="4"/>
      <c r="B113" s="4" t="s">
        <v>756</v>
      </c>
      <c r="C113" s="7">
        <v>7000</v>
      </c>
      <c r="D113" s="7">
        <v>9000</v>
      </c>
      <c r="E113" s="7">
        <v>9000</v>
      </c>
      <c r="F113" s="15">
        <f t="shared" si="8"/>
        <v>0</v>
      </c>
      <c r="G113" s="30">
        <f t="shared" si="10"/>
        <v>0</v>
      </c>
      <c r="H113" s="12"/>
    </row>
    <row r="114" spans="1:8" x14ac:dyDescent="0.25">
      <c r="A114" s="4"/>
      <c r="B114" s="4" t="s">
        <v>757</v>
      </c>
      <c r="C114" s="7">
        <v>300</v>
      </c>
      <c r="D114" s="7">
        <v>650</v>
      </c>
      <c r="E114" s="7">
        <v>650</v>
      </c>
      <c r="F114" s="15">
        <f t="shared" si="8"/>
        <v>0</v>
      </c>
      <c r="G114" s="30">
        <f t="shared" si="10"/>
        <v>0</v>
      </c>
      <c r="H114" s="12"/>
    </row>
    <row r="115" spans="1:8" x14ac:dyDescent="0.25">
      <c r="A115" s="4"/>
      <c r="B115" s="4" t="s">
        <v>758</v>
      </c>
      <c r="C115" s="7">
        <v>2000</v>
      </c>
      <c r="D115" s="7">
        <v>4000</v>
      </c>
      <c r="E115" s="7">
        <v>4000</v>
      </c>
      <c r="F115" s="15">
        <f t="shared" si="8"/>
        <v>0</v>
      </c>
      <c r="G115" s="30">
        <f t="shared" si="10"/>
        <v>0</v>
      </c>
      <c r="H115" s="12"/>
    </row>
    <row r="116" spans="1:8" x14ac:dyDescent="0.25">
      <c r="A116" s="4"/>
      <c r="B116" s="4" t="s">
        <v>759</v>
      </c>
      <c r="C116" s="7">
        <v>500</v>
      </c>
      <c r="D116" s="7">
        <v>500</v>
      </c>
      <c r="E116" s="7">
        <v>500</v>
      </c>
      <c r="F116" s="15">
        <f t="shared" si="8"/>
        <v>0</v>
      </c>
      <c r="G116" s="30">
        <f t="shared" si="10"/>
        <v>0</v>
      </c>
      <c r="H116" s="12"/>
    </row>
    <row r="117" spans="1:8" x14ac:dyDescent="0.25">
      <c r="A117" s="4"/>
      <c r="B117" s="4" t="s">
        <v>760</v>
      </c>
      <c r="C117" s="7">
        <v>2000</v>
      </c>
      <c r="D117" s="7">
        <v>0</v>
      </c>
      <c r="E117" s="7">
        <v>0</v>
      </c>
      <c r="F117" s="15">
        <f t="shared" si="8"/>
        <v>0</v>
      </c>
      <c r="G117" s="30">
        <v>0</v>
      </c>
      <c r="H117" s="12" t="s">
        <v>761</v>
      </c>
    </row>
    <row r="118" spans="1:8" x14ac:dyDescent="0.25">
      <c r="A118" s="4"/>
      <c r="B118" s="4" t="s">
        <v>762</v>
      </c>
      <c r="C118" s="7">
        <v>3500</v>
      </c>
      <c r="D118" s="7">
        <v>2500</v>
      </c>
      <c r="E118" s="7">
        <v>2500</v>
      </c>
      <c r="F118" s="15">
        <f t="shared" si="8"/>
        <v>0</v>
      </c>
      <c r="G118" s="30">
        <f>+(E118-D118)/D118</f>
        <v>0</v>
      </c>
      <c r="H118" s="12"/>
    </row>
    <row r="119" spans="1:8" x14ac:dyDescent="0.25">
      <c r="A119" s="4"/>
      <c r="B119" s="4" t="s">
        <v>751</v>
      </c>
      <c r="C119" s="7">
        <v>2500</v>
      </c>
      <c r="D119" s="7">
        <v>2500</v>
      </c>
      <c r="E119" s="7">
        <v>2500</v>
      </c>
      <c r="F119" s="15">
        <f t="shared" si="8"/>
        <v>0</v>
      </c>
      <c r="G119" s="30">
        <f>+(E119-D119)/D119</f>
        <v>0</v>
      </c>
      <c r="H119" s="12"/>
    </row>
    <row r="120" spans="1:8" x14ac:dyDescent="0.25">
      <c r="A120" s="11" t="s">
        <v>763</v>
      </c>
      <c r="B120" s="10" t="s">
        <v>9</v>
      </c>
      <c r="C120" s="9">
        <f>SUM(C121:C122)</f>
        <v>15000</v>
      </c>
      <c r="D120" s="9">
        <f>SUM(D121:D122)</f>
        <v>12500</v>
      </c>
      <c r="E120" s="9">
        <f>SUM(E121:E124)</f>
        <v>235000</v>
      </c>
      <c r="F120" s="24">
        <f t="shared" si="8"/>
        <v>222500</v>
      </c>
      <c r="G120" s="30">
        <f>+(E120-D120)/D120</f>
        <v>17.8</v>
      </c>
      <c r="H120" s="8"/>
    </row>
    <row r="121" spans="1:8" x14ac:dyDescent="0.25">
      <c r="A121" s="4"/>
      <c r="B121" s="4" t="s">
        <v>764</v>
      </c>
      <c r="C121" s="7">
        <v>5000</v>
      </c>
      <c r="D121" s="7">
        <v>5000</v>
      </c>
      <c r="E121" s="7">
        <v>10000</v>
      </c>
      <c r="F121" s="15">
        <f t="shared" si="8"/>
        <v>5000</v>
      </c>
      <c r="G121" s="30">
        <f>+(E121-D121)/D121</f>
        <v>1</v>
      </c>
      <c r="H121" s="12" t="s">
        <v>765</v>
      </c>
    </row>
    <row r="122" spans="1:8" x14ac:dyDescent="0.25">
      <c r="A122" s="4"/>
      <c r="B122" s="4" t="s">
        <v>766</v>
      </c>
      <c r="C122" s="7">
        <v>10000</v>
      </c>
      <c r="D122" s="7">
        <v>7500</v>
      </c>
      <c r="E122" s="7">
        <v>25000</v>
      </c>
      <c r="F122" s="15">
        <f t="shared" si="8"/>
        <v>17500</v>
      </c>
      <c r="G122" s="30">
        <f>+(E122-D122)/D122</f>
        <v>2.3333333333333335</v>
      </c>
      <c r="H122" s="12" t="s">
        <v>767</v>
      </c>
    </row>
    <row r="123" spans="1:8" x14ac:dyDescent="0.25">
      <c r="A123" s="4"/>
      <c r="B123" s="4" t="s">
        <v>768</v>
      </c>
      <c r="C123" s="7"/>
      <c r="D123" s="7"/>
      <c r="E123" s="7">
        <v>100000</v>
      </c>
      <c r="F123" s="15">
        <f>E123-D123</f>
        <v>100000</v>
      </c>
      <c r="G123" s="30">
        <v>0</v>
      </c>
      <c r="H123" s="12"/>
    </row>
    <row r="124" spans="1:8" x14ac:dyDescent="0.25">
      <c r="A124" s="4"/>
      <c r="B124" s="4" t="s">
        <v>769</v>
      </c>
      <c r="C124" s="7"/>
      <c r="D124" s="7"/>
      <c r="E124" s="7">
        <v>100000</v>
      </c>
      <c r="F124" s="15">
        <f t="shared" ref="F124" si="11">E124-D124</f>
        <v>100000</v>
      </c>
      <c r="G124" s="30">
        <v>0</v>
      </c>
      <c r="H124" s="12"/>
    </row>
    <row r="125" spans="1:8" x14ac:dyDescent="0.25">
      <c r="A125" s="11" t="s">
        <v>770</v>
      </c>
      <c r="B125" s="10" t="s">
        <v>9</v>
      </c>
      <c r="C125" s="9">
        <f>SUM(C126)</f>
        <v>2500</v>
      </c>
      <c r="D125" s="9">
        <f>SUM(D126)</f>
        <v>2500</v>
      </c>
      <c r="E125" s="9">
        <v>0</v>
      </c>
      <c r="F125" s="27">
        <f t="shared" si="8"/>
        <v>-2500</v>
      </c>
      <c r="G125" s="30">
        <f>+(E125-D125)/D125</f>
        <v>-1</v>
      </c>
      <c r="H125" s="8"/>
    </row>
    <row r="126" spans="1:8" x14ac:dyDescent="0.25">
      <c r="A126" s="4"/>
      <c r="B126" s="4" t="s">
        <v>764</v>
      </c>
      <c r="C126" s="7">
        <v>2500</v>
      </c>
      <c r="D126" s="7">
        <v>2500</v>
      </c>
      <c r="E126" s="7">
        <v>0</v>
      </c>
      <c r="F126" s="15">
        <f t="shared" si="8"/>
        <v>-2500</v>
      </c>
      <c r="G126" s="30">
        <f>+(E126-D126)/D126</f>
        <v>-1</v>
      </c>
      <c r="H126" s="12"/>
    </row>
    <row r="127" spans="1:8" x14ac:dyDescent="0.25">
      <c r="A127" s="4"/>
      <c r="B127" s="4"/>
      <c r="C127" s="7"/>
      <c r="D127" s="7"/>
      <c r="E127" s="7"/>
      <c r="F127" s="15"/>
      <c r="G127" s="30"/>
      <c r="H127" s="12"/>
    </row>
    <row r="128" spans="1:8" x14ac:dyDescent="0.25">
      <c r="A128" s="11" t="s">
        <v>771</v>
      </c>
      <c r="B128" s="10" t="s">
        <v>9</v>
      </c>
      <c r="C128" s="9">
        <f>SUM(C130)</f>
        <v>3000</v>
      </c>
      <c r="D128" s="9">
        <v>3000</v>
      </c>
      <c r="E128" s="9">
        <v>500</v>
      </c>
      <c r="F128" s="27">
        <f t="shared" si="8"/>
        <v>-2500</v>
      </c>
      <c r="G128" s="30">
        <f t="shared" ref="G128:G144" si="12">+(E128-D128)/D128</f>
        <v>-0.83333333333333337</v>
      </c>
      <c r="H128" s="8"/>
    </row>
    <row r="129" spans="1:8" x14ac:dyDescent="0.25">
      <c r="A129" s="4"/>
      <c r="B129" s="4" t="s">
        <v>772</v>
      </c>
      <c r="C129" s="7"/>
      <c r="D129" s="7"/>
      <c r="E129" s="7">
        <v>70000</v>
      </c>
      <c r="F129" s="15">
        <f t="shared" ref="F129" si="13">E129-D129</f>
        <v>70000</v>
      </c>
      <c r="G129" s="30">
        <v>0</v>
      </c>
      <c r="H129" s="12"/>
    </row>
    <row r="130" spans="1:8" x14ac:dyDescent="0.25">
      <c r="A130" s="4"/>
      <c r="B130" s="4" t="s">
        <v>773</v>
      </c>
      <c r="C130" s="7">
        <v>3000</v>
      </c>
      <c r="D130" s="7">
        <v>3000</v>
      </c>
      <c r="E130" s="7">
        <v>5000</v>
      </c>
      <c r="F130" s="15">
        <f t="shared" si="8"/>
        <v>2000</v>
      </c>
      <c r="G130" s="30">
        <f t="shared" si="12"/>
        <v>0.66666666666666663</v>
      </c>
      <c r="H130" s="12"/>
    </row>
    <row r="131" spans="1:8" x14ac:dyDescent="0.25">
      <c r="A131" s="11" t="s">
        <v>774</v>
      </c>
      <c r="B131" s="10" t="s">
        <v>9</v>
      </c>
      <c r="C131" s="9">
        <f>SUM(C132:C133)</f>
        <v>14000</v>
      </c>
      <c r="D131" s="9">
        <f>SUM(D132:D133)</f>
        <v>22000</v>
      </c>
      <c r="E131" s="9">
        <f>SUM(E132:E133)</f>
        <v>8500</v>
      </c>
      <c r="F131" s="27">
        <f t="shared" si="8"/>
        <v>-13500</v>
      </c>
      <c r="G131" s="30">
        <f t="shared" si="12"/>
        <v>-0.61363636363636365</v>
      </c>
      <c r="H131" s="12"/>
    </row>
    <row r="132" spans="1:8" x14ac:dyDescent="0.25">
      <c r="A132" s="4"/>
      <c r="B132" s="4" t="s">
        <v>764</v>
      </c>
      <c r="C132" s="7">
        <v>6000</v>
      </c>
      <c r="D132" s="7">
        <v>6000</v>
      </c>
      <c r="E132" s="7">
        <v>500</v>
      </c>
      <c r="F132" s="15">
        <f t="shared" si="8"/>
        <v>-5500</v>
      </c>
      <c r="G132" s="30">
        <f t="shared" si="12"/>
        <v>-0.91666666666666663</v>
      </c>
      <c r="H132" s="12"/>
    </row>
    <row r="133" spans="1:8" x14ac:dyDescent="0.25">
      <c r="A133" s="4"/>
      <c r="B133" s="4" t="s">
        <v>775</v>
      </c>
      <c r="C133" s="7">
        <v>8000</v>
      </c>
      <c r="D133" s="7">
        <v>16000</v>
      </c>
      <c r="E133" s="7">
        <v>8000</v>
      </c>
      <c r="F133" s="15">
        <f t="shared" si="8"/>
        <v>-8000</v>
      </c>
      <c r="G133" s="30">
        <f t="shared" si="12"/>
        <v>-0.5</v>
      </c>
      <c r="H133" s="12"/>
    </row>
    <row r="134" spans="1:8" x14ac:dyDescent="0.25">
      <c r="A134" s="11" t="s">
        <v>776</v>
      </c>
      <c r="B134" s="10" t="s">
        <v>9</v>
      </c>
      <c r="C134" s="9">
        <f>SUM(C135:C140)</f>
        <v>11500</v>
      </c>
      <c r="D134" s="9">
        <f>SUM(D135:D140)</f>
        <v>11500</v>
      </c>
      <c r="E134" s="9">
        <f>SUM(E135:E140)</f>
        <v>11500</v>
      </c>
      <c r="F134" s="24">
        <f t="shared" si="8"/>
        <v>0</v>
      </c>
      <c r="G134" s="30">
        <f t="shared" si="12"/>
        <v>0</v>
      </c>
      <c r="H134" s="12"/>
    </row>
    <row r="135" spans="1:8" x14ac:dyDescent="0.25">
      <c r="A135" s="4"/>
      <c r="B135" s="4" t="s">
        <v>777</v>
      </c>
      <c r="C135" s="7">
        <v>2000</v>
      </c>
      <c r="D135" s="7">
        <v>2000</v>
      </c>
      <c r="E135" s="7">
        <v>2000</v>
      </c>
      <c r="F135" s="15">
        <f t="shared" si="8"/>
        <v>0</v>
      </c>
      <c r="G135" s="30">
        <f t="shared" si="12"/>
        <v>0</v>
      </c>
      <c r="H135" s="12"/>
    </row>
    <row r="136" spans="1:8" x14ac:dyDescent="0.25">
      <c r="A136" s="4"/>
      <c r="B136" s="4" t="s">
        <v>778</v>
      </c>
      <c r="C136" s="7">
        <v>1500</v>
      </c>
      <c r="D136" s="7">
        <v>1500</v>
      </c>
      <c r="E136" s="7">
        <v>1500</v>
      </c>
      <c r="F136" s="15">
        <f t="shared" si="8"/>
        <v>0</v>
      </c>
      <c r="G136" s="30">
        <f t="shared" si="12"/>
        <v>0</v>
      </c>
      <c r="H136" s="12"/>
    </row>
    <row r="137" spans="1:8" x14ac:dyDescent="0.25">
      <c r="A137" s="4"/>
      <c r="B137" s="4" t="s">
        <v>779</v>
      </c>
      <c r="C137" s="7">
        <v>1500</v>
      </c>
      <c r="D137" s="7">
        <v>1500</v>
      </c>
      <c r="E137" s="7">
        <v>1500</v>
      </c>
      <c r="F137" s="15">
        <f t="shared" si="8"/>
        <v>0</v>
      </c>
      <c r="G137" s="30">
        <f t="shared" si="12"/>
        <v>0</v>
      </c>
      <c r="H137" s="12"/>
    </row>
    <row r="138" spans="1:8" x14ac:dyDescent="0.25">
      <c r="A138" s="4"/>
      <c r="B138" s="4" t="s">
        <v>780</v>
      </c>
      <c r="C138" s="7">
        <v>2000</v>
      </c>
      <c r="D138" s="7">
        <v>2000</v>
      </c>
      <c r="E138" s="7">
        <v>2000</v>
      </c>
      <c r="F138" s="15">
        <f t="shared" si="8"/>
        <v>0</v>
      </c>
      <c r="G138" s="30">
        <f t="shared" si="12"/>
        <v>0</v>
      </c>
      <c r="H138" s="12"/>
    </row>
    <row r="139" spans="1:8" x14ac:dyDescent="0.25">
      <c r="A139" s="4"/>
      <c r="B139" s="4" t="s">
        <v>781</v>
      </c>
      <c r="C139" s="7">
        <v>2000</v>
      </c>
      <c r="D139" s="7">
        <v>2000</v>
      </c>
      <c r="E139" s="7">
        <v>2000</v>
      </c>
      <c r="F139" s="15">
        <f t="shared" si="8"/>
        <v>0</v>
      </c>
      <c r="G139" s="30">
        <f t="shared" si="12"/>
        <v>0</v>
      </c>
      <c r="H139" s="8"/>
    </row>
    <row r="140" spans="1:8" x14ac:dyDescent="0.25">
      <c r="A140" s="4"/>
      <c r="B140" s="4" t="s">
        <v>782</v>
      </c>
      <c r="C140" s="7">
        <v>2500</v>
      </c>
      <c r="D140" s="7">
        <v>2500</v>
      </c>
      <c r="E140" s="7">
        <v>2500</v>
      </c>
      <c r="F140" s="15">
        <f t="shared" si="8"/>
        <v>0</v>
      </c>
      <c r="G140" s="30">
        <f t="shared" si="12"/>
        <v>0</v>
      </c>
      <c r="H140" s="12"/>
    </row>
    <row r="141" spans="1:8" x14ac:dyDescent="0.25">
      <c r="A141" s="11" t="s">
        <v>783</v>
      </c>
      <c r="B141" s="10" t="s">
        <v>9</v>
      </c>
      <c r="C141" s="9">
        <f>SUM(C142:C144)</f>
        <v>7500</v>
      </c>
      <c r="D141" s="9">
        <f>SUM(D142:D144)</f>
        <v>7500</v>
      </c>
      <c r="E141" s="9">
        <f>SUM(E142:E147)</f>
        <v>102475</v>
      </c>
      <c r="F141" s="24">
        <f t="shared" ref="F141:F174" si="14">E141-D141</f>
        <v>94975</v>
      </c>
      <c r="G141" s="30">
        <f t="shared" si="12"/>
        <v>12.663333333333334</v>
      </c>
      <c r="H141" s="12"/>
    </row>
    <row r="142" spans="1:8" x14ac:dyDescent="0.25">
      <c r="A142" s="4"/>
      <c r="B142" s="4" t="s">
        <v>784</v>
      </c>
      <c r="C142" s="7">
        <v>1250</v>
      </c>
      <c r="D142" s="7">
        <v>1250</v>
      </c>
      <c r="E142" s="7">
        <v>1225</v>
      </c>
      <c r="F142" s="15">
        <f t="shared" si="14"/>
        <v>-25</v>
      </c>
      <c r="G142" s="30">
        <f t="shared" si="12"/>
        <v>-0.02</v>
      </c>
      <c r="H142" s="8"/>
    </row>
    <row r="143" spans="1:8" x14ac:dyDescent="0.25">
      <c r="A143" s="4"/>
      <c r="B143" s="4" t="s">
        <v>785</v>
      </c>
      <c r="C143" s="7">
        <v>1250</v>
      </c>
      <c r="D143" s="7">
        <v>1250</v>
      </c>
      <c r="E143" s="7">
        <v>1250</v>
      </c>
      <c r="F143" s="15">
        <f t="shared" si="14"/>
        <v>0</v>
      </c>
      <c r="G143" s="30">
        <f t="shared" si="12"/>
        <v>0</v>
      </c>
      <c r="H143" s="12"/>
    </row>
    <row r="144" spans="1:8" x14ac:dyDescent="0.25">
      <c r="A144" s="4"/>
      <c r="B144" s="4" t="s">
        <v>786</v>
      </c>
      <c r="C144" s="7">
        <v>5000</v>
      </c>
      <c r="D144" s="7">
        <v>5000</v>
      </c>
      <c r="E144" s="7">
        <v>5000</v>
      </c>
      <c r="F144" s="15">
        <f t="shared" si="14"/>
        <v>0</v>
      </c>
      <c r="G144" s="30">
        <f t="shared" si="12"/>
        <v>0</v>
      </c>
      <c r="H144" s="12"/>
    </row>
    <row r="145" spans="1:9" x14ac:dyDescent="0.25">
      <c r="A145" s="4"/>
      <c r="B145" s="4" t="s">
        <v>787</v>
      </c>
      <c r="C145" s="7">
        <v>0</v>
      </c>
      <c r="D145" s="7">
        <v>0</v>
      </c>
      <c r="E145" s="7">
        <v>35000</v>
      </c>
      <c r="F145" s="15">
        <f t="shared" si="14"/>
        <v>35000</v>
      </c>
      <c r="G145" s="30">
        <v>0</v>
      </c>
      <c r="H145" s="12"/>
    </row>
    <row r="146" spans="1:9" x14ac:dyDescent="0.25">
      <c r="A146" s="4"/>
      <c r="B146" s="4" t="s">
        <v>788</v>
      </c>
      <c r="C146" s="7">
        <v>0</v>
      </c>
      <c r="D146" s="7">
        <v>0</v>
      </c>
      <c r="E146" s="7">
        <v>10000</v>
      </c>
      <c r="F146" s="15">
        <f t="shared" si="14"/>
        <v>10000</v>
      </c>
      <c r="G146" s="30">
        <v>0</v>
      </c>
      <c r="H146" s="12"/>
    </row>
    <row r="147" spans="1:9" x14ac:dyDescent="0.25">
      <c r="A147" s="4"/>
      <c r="B147" s="4" t="s">
        <v>789</v>
      </c>
      <c r="C147" s="7">
        <v>0</v>
      </c>
      <c r="D147" s="7">
        <v>0</v>
      </c>
      <c r="E147" s="7">
        <v>50000</v>
      </c>
      <c r="F147" s="15">
        <f t="shared" si="14"/>
        <v>50000</v>
      </c>
      <c r="G147" s="30">
        <v>0</v>
      </c>
      <c r="H147" s="26"/>
    </row>
    <row r="148" spans="1:9" x14ac:dyDescent="0.25">
      <c r="A148" s="11" t="s">
        <v>790</v>
      </c>
      <c r="B148" s="10" t="s">
        <v>9</v>
      </c>
      <c r="C148" s="9">
        <f>SUM(C149:C151)</f>
        <v>20000</v>
      </c>
      <c r="D148" s="9">
        <f>SUM(D149:D151)</f>
        <v>25000</v>
      </c>
      <c r="E148" s="9">
        <f>SUM(E149:E151)</f>
        <v>58055.19</v>
      </c>
      <c r="F148" s="24">
        <f t="shared" si="14"/>
        <v>33055.19</v>
      </c>
      <c r="G148" s="30">
        <f t="shared" ref="G148:G154" si="15">+(E148-D148)/D148</f>
        <v>1.3222076</v>
      </c>
      <c r="H148" s="12"/>
    </row>
    <row r="149" spans="1:9" x14ac:dyDescent="0.25">
      <c r="A149" s="4"/>
      <c r="B149" s="4" t="s">
        <v>791</v>
      </c>
      <c r="C149" s="7">
        <v>15000</v>
      </c>
      <c r="D149" s="7">
        <v>20000</v>
      </c>
      <c r="E149" s="7">
        <v>20000</v>
      </c>
      <c r="F149" s="15">
        <f t="shared" si="14"/>
        <v>0</v>
      </c>
      <c r="G149" s="30">
        <f t="shared" si="15"/>
        <v>0</v>
      </c>
      <c r="H149" s="8"/>
    </row>
    <row r="150" spans="1:9" x14ac:dyDescent="0.25">
      <c r="A150" s="4"/>
      <c r="B150" s="4" t="s">
        <v>792</v>
      </c>
      <c r="C150" s="7">
        <v>0</v>
      </c>
      <c r="D150" s="7">
        <v>0</v>
      </c>
      <c r="E150" s="7">
        <v>28055.19</v>
      </c>
      <c r="F150" s="15">
        <v>28055.19</v>
      </c>
      <c r="G150" s="30">
        <v>0</v>
      </c>
      <c r="H150" s="12"/>
    </row>
    <row r="151" spans="1:9" x14ac:dyDescent="0.25">
      <c r="A151" s="4"/>
      <c r="B151" s="4" t="s">
        <v>764</v>
      </c>
      <c r="C151" s="7">
        <v>5000</v>
      </c>
      <c r="D151" s="7">
        <v>5000</v>
      </c>
      <c r="E151" s="7">
        <v>10000</v>
      </c>
      <c r="F151" s="15">
        <f t="shared" si="14"/>
        <v>5000</v>
      </c>
      <c r="G151" s="30">
        <f t="shared" si="15"/>
        <v>1</v>
      </c>
      <c r="H151" s="12" t="s">
        <v>793</v>
      </c>
    </row>
    <row r="152" spans="1:9" x14ac:dyDescent="0.25">
      <c r="A152" s="11" t="s">
        <v>794</v>
      </c>
      <c r="B152" s="10" t="s">
        <v>9</v>
      </c>
      <c r="C152" s="9">
        <f>SUM(C153:C154)</f>
        <v>0</v>
      </c>
      <c r="D152" s="9">
        <f>SUM(D153:D154)</f>
        <v>3000</v>
      </c>
      <c r="E152" s="9">
        <f>SUM(E153:E155)</f>
        <v>8000</v>
      </c>
      <c r="F152" s="24">
        <f t="shared" si="14"/>
        <v>5000</v>
      </c>
      <c r="G152" s="30">
        <f t="shared" si="15"/>
        <v>1.6666666666666667</v>
      </c>
      <c r="H152" s="12"/>
    </row>
    <row r="153" spans="1:9" x14ac:dyDescent="0.25">
      <c r="A153" s="4"/>
      <c r="B153" s="4" t="s">
        <v>795</v>
      </c>
      <c r="C153" s="7">
        <v>0</v>
      </c>
      <c r="D153" s="7">
        <v>2000</v>
      </c>
      <c r="E153" s="7">
        <v>2000</v>
      </c>
      <c r="F153" s="15">
        <f t="shared" si="14"/>
        <v>0</v>
      </c>
      <c r="G153" s="30">
        <f t="shared" si="15"/>
        <v>0</v>
      </c>
      <c r="H153" s="8"/>
    </row>
    <row r="154" spans="1:9" x14ac:dyDescent="0.25">
      <c r="A154" s="4"/>
      <c r="B154" s="4" t="s">
        <v>764</v>
      </c>
      <c r="C154" s="7">
        <v>0</v>
      </c>
      <c r="D154" s="7">
        <v>1000</v>
      </c>
      <c r="E154" s="7">
        <v>1000</v>
      </c>
      <c r="F154" s="15">
        <f t="shared" si="14"/>
        <v>0</v>
      </c>
      <c r="G154" s="30">
        <f t="shared" si="15"/>
        <v>0</v>
      </c>
      <c r="H154" s="12"/>
    </row>
    <row r="155" spans="1:9" x14ac:dyDescent="0.25">
      <c r="A155" s="4"/>
      <c r="B155" s="4" t="s">
        <v>796</v>
      </c>
      <c r="C155" s="7">
        <v>0</v>
      </c>
      <c r="D155" s="7">
        <v>0</v>
      </c>
      <c r="E155" s="7">
        <v>5000</v>
      </c>
      <c r="F155" s="15">
        <f t="shared" si="14"/>
        <v>5000</v>
      </c>
      <c r="G155" s="30">
        <v>0</v>
      </c>
      <c r="H155" s="12"/>
    </row>
    <row r="156" spans="1:9" x14ac:dyDescent="0.25">
      <c r="A156" s="11" t="s">
        <v>797</v>
      </c>
      <c r="B156" s="10" t="s">
        <v>9</v>
      </c>
      <c r="C156" s="9">
        <f>SUM(C157:C158)</f>
        <v>5800</v>
      </c>
      <c r="D156" s="9">
        <f>SUM(D157:D158)</f>
        <v>5000</v>
      </c>
      <c r="E156" s="9">
        <f>SUM(E157:E158)</f>
        <v>5500</v>
      </c>
      <c r="F156" s="24">
        <f t="shared" si="14"/>
        <v>500</v>
      </c>
      <c r="G156" s="30">
        <f>+(E156-D156)/D156</f>
        <v>0.1</v>
      </c>
      <c r="H156" s="8"/>
    </row>
    <row r="157" spans="1:9" x14ac:dyDescent="0.25">
      <c r="A157" s="4"/>
      <c r="B157" s="4" t="s">
        <v>798</v>
      </c>
      <c r="C157" s="7">
        <v>5000</v>
      </c>
      <c r="D157" s="7">
        <v>5000</v>
      </c>
      <c r="E157" s="7">
        <v>5000</v>
      </c>
      <c r="F157" s="15">
        <f t="shared" si="14"/>
        <v>0</v>
      </c>
      <c r="G157" s="30">
        <f>+(E157-D157)/D157</f>
        <v>0</v>
      </c>
      <c r="H157" s="12"/>
    </row>
    <row r="158" spans="1:9" x14ac:dyDescent="0.25">
      <c r="A158" s="4"/>
      <c r="B158" s="4" t="s">
        <v>799</v>
      </c>
      <c r="C158" s="7">
        <v>800</v>
      </c>
      <c r="D158" s="7">
        <v>0</v>
      </c>
      <c r="E158" s="7">
        <v>500</v>
      </c>
      <c r="F158" s="15">
        <f>E158-D158</f>
        <v>500</v>
      </c>
      <c r="G158" s="30">
        <v>0</v>
      </c>
      <c r="H158" s="12" t="s">
        <v>800</v>
      </c>
      <c r="I158" s="1" t="s">
        <v>202</v>
      </c>
    </row>
    <row r="159" spans="1:9" x14ac:dyDescent="0.25">
      <c r="A159" s="11" t="s">
        <v>801</v>
      </c>
      <c r="B159" s="10" t="s">
        <v>9</v>
      </c>
      <c r="C159" s="9">
        <f>SUM(C160:C163)</f>
        <v>475038.41</v>
      </c>
      <c r="D159" s="9">
        <f>SUM(D160:D163)</f>
        <v>575038.40999999992</v>
      </c>
      <c r="E159" s="9">
        <f>SUM(E160:E164)</f>
        <v>532038.40999999992</v>
      </c>
      <c r="F159" s="27">
        <f>E159-D159</f>
        <v>-43000</v>
      </c>
      <c r="G159" s="30">
        <f>+(E159-D159)/D159</f>
        <v>-7.4777613551066976E-2</v>
      </c>
      <c r="H159" s="12"/>
    </row>
    <row r="160" spans="1:9" x14ac:dyDescent="0.25">
      <c r="A160" s="4"/>
      <c r="B160" s="4" t="s">
        <v>802</v>
      </c>
      <c r="C160" s="7">
        <v>355038.41</v>
      </c>
      <c r="D160" s="7">
        <v>455038.41</v>
      </c>
      <c r="E160" s="7">
        <v>455038.41</v>
      </c>
      <c r="F160" s="15">
        <f t="shared" si="14"/>
        <v>0</v>
      </c>
      <c r="G160" s="30">
        <f>+(E160-D160)/D160</f>
        <v>0</v>
      </c>
      <c r="H160" s="12"/>
    </row>
    <row r="161" spans="1:8" x14ac:dyDescent="0.25">
      <c r="A161" s="4"/>
      <c r="B161" s="4" t="s">
        <v>803</v>
      </c>
      <c r="C161" s="7">
        <v>85000</v>
      </c>
      <c r="D161" s="7">
        <v>85000</v>
      </c>
      <c r="E161" s="7">
        <v>0</v>
      </c>
      <c r="F161" s="15">
        <f t="shared" si="14"/>
        <v>-85000</v>
      </c>
      <c r="G161" s="30">
        <f>+(E161-D161)/D161</f>
        <v>-1</v>
      </c>
      <c r="H161" s="12"/>
    </row>
    <row r="162" spans="1:8" x14ac:dyDescent="0.25">
      <c r="A162" s="4"/>
      <c r="B162" s="4" t="s">
        <v>804</v>
      </c>
      <c r="C162" s="7">
        <v>15000</v>
      </c>
      <c r="D162" s="7">
        <v>15000</v>
      </c>
      <c r="E162" s="7">
        <v>35000</v>
      </c>
      <c r="F162" s="15">
        <f t="shared" si="14"/>
        <v>20000</v>
      </c>
      <c r="G162" s="30">
        <f>+(E162-D162)/D162</f>
        <v>1.3333333333333333</v>
      </c>
      <c r="H162" s="12"/>
    </row>
    <row r="163" spans="1:8" x14ac:dyDescent="0.25">
      <c r="A163" s="4"/>
      <c r="B163" s="4" t="s">
        <v>764</v>
      </c>
      <c r="C163" s="7">
        <v>20000</v>
      </c>
      <c r="D163" s="19">
        <v>20000</v>
      </c>
      <c r="E163" s="19">
        <v>25000</v>
      </c>
      <c r="F163" s="15">
        <f>E163-D163</f>
        <v>5000</v>
      </c>
      <c r="G163" s="30">
        <f>+(E163-D163)/D163</f>
        <v>0.25</v>
      </c>
      <c r="H163" s="8"/>
    </row>
    <row r="164" spans="1:8" x14ac:dyDescent="0.25">
      <c r="A164" s="4"/>
      <c r="B164" s="4" t="s">
        <v>805</v>
      </c>
      <c r="C164" s="7">
        <v>0</v>
      </c>
      <c r="D164" s="19">
        <v>0</v>
      </c>
      <c r="E164" s="19">
        <v>17000</v>
      </c>
      <c r="F164" s="15">
        <f t="shared" si="14"/>
        <v>17000</v>
      </c>
      <c r="G164" s="30">
        <v>0</v>
      </c>
      <c r="H164" s="8"/>
    </row>
    <row r="165" spans="1:8" x14ac:dyDescent="0.25">
      <c r="A165" s="21" t="s">
        <v>806</v>
      </c>
      <c r="B165" s="10" t="s">
        <v>9</v>
      </c>
      <c r="C165" s="9">
        <f>SUM(C166)</f>
        <v>2500</v>
      </c>
      <c r="D165" s="9">
        <f>SUM(D166)</f>
        <v>0</v>
      </c>
      <c r="E165" s="9">
        <f>SUM(E166)</f>
        <v>0</v>
      </c>
      <c r="F165" s="24">
        <f t="shared" si="14"/>
        <v>0</v>
      </c>
      <c r="G165" s="30">
        <v>0</v>
      </c>
      <c r="H165" s="8"/>
    </row>
    <row r="166" spans="1:8" x14ac:dyDescent="0.25">
      <c r="A166" s="4"/>
      <c r="B166" s="4" t="s">
        <v>807</v>
      </c>
      <c r="C166" s="7">
        <v>2500</v>
      </c>
      <c r="D166" s="7">
        <v>0</v>
      </c>
      <c r="E166" s="7">
        <v>0</v>
      </c>
      <c r="F166" s="15">
        <f t="shared" si="14"/>
        <v>0</v>
      </c>
      <c r="G166" s="30">
        <v>0</v>
      </c>
      <c r="H166" s="12"/>
    </row>
    <row r="167" spans="1:8" x14ac:dyDescent="0.25">
      <c r="A167" s="21" t="s">
        <v>808</v>
      </c>
      <c r="B167" s="10" t="s">
        <v>9</v>
      </c>
      <c r="C167" s="9">
        <f>SUM(C168:C170)</f>
        <v>24500</v>
      </c>
      <c r="D167" s="9">
        <f>SUM(D168:D170)</f>
        <v>27000</v>
      </c>
      <c r="E167" s="9">
        <f>SUM(E168:E170)</f>
        <v>30000</v>
      </c>
      <c r="F167" s="24">
        <f t="shared" si="14"/>
        <v>3000</v>
      </c>
      <c r="G167" s="30">
        <f>+(E167-D167)/D167</f>
        <v>0.1111111111111111</v>
      </c>
      <c r="H167" s="12"/>
    </row>
    <row r="168" spans="1:8" x14ac:dyDescent="0.25">
      <c r="A168" s="4"/>
      <c r="B168" s="4" t="s">
        <v>809</v>
      </c>
      <c r="C168" s="15">
        <v>20000</v>
      </c>
      <c r="D168" s="15">
        <v>25000</v>
      </c>
      <c r="E168" s="15">
        <v>25000</v>
      </c>
      <c r="F168" s="15">
        <f t="shared" si="14"/>
        <v>0</v>
      </c>
      <c r="G168" s="30">
        <f>+(E168-D168)/D168</f>
        <v>0</v>
      </c>
      <c r="H168" s="12"/>
    </row>
    <row r="169" spans="1:8" x14ac:dyDescent="0.25">
      <c r="A169" s="4"/>
      <c r="B169" s="4" t="s">
        <v>810</v>
      </c>
      <c r="C169" s="7">
        <v>2500</v>
      </c>
      <c r="D169" s="7">
        <v>0</v>
      </c>
      <c r="E169" s="7">
        <v>0</v>
      </c>
      <c r="F169" s="15">
        <f t="shared" si="14"/>
        <v>0</v>
      </c>
      <c r="G169" s="30">
        <v>0</v>
      </c>
      <c r="H169" s="8"/>
    </row>
    <row r="170" spans="1:8" x14ac:dyDescent="0.25">
      <c r="A170" s="4"/>
      <c r="B170" s="4" t="s">
        <v>764</v>
      </c>
      <c r="C170" s="7">
        <v>2000</v>
      </c>
      <c r="D170" s="7">
        <v>2000</v>
      </c>
      <c r="E170" s="7">
        <v>5000</v>
      </c>
      <c r="F170" s="15">
        <f t="shared" si="14"/>
        <v>3000</v>
      </c>
      <c r="G170" s="30">
        <f t="shared" ref="G170:G175" si="16">+(E170-D170)/D170</f>
        <v>1.5</v>
      </c>
      <c r="H170" s="12"/>
    </row>
    <row r="171" spans="1:8" s="25" customFormat="1" x14ac:dyDescent="0.25">
      <c r="A171" s="22" t="s">
        <v>811</v>
      </c>
      <c r="B171" s="23" t="s">
        <v>9</v>
      </c>
      <c r="C171" s="24">
        <v>0</v>
      </c>
      <c r="D171" s="24">
        <v>2000</v>
      </c>
      <c r="E171" s="24">
        <v>2000</v>
      </c>
      <c r="F171" s="24">
        <f t="shared" si="14"/>
        <v>0</v>
      </c>
      <c r="G171" s="30">
        <f t="shared" si="16"/>
        <v>0</v>
      </c>
      <c r="H171" s="8"/>
    </row>
    <row r="172" spans="1:8" x14ac:dyDescent="0.25">
      <c r="A172" s="4"/>
      <c r="B172" s="4" t="s">
        <v>764</v>
      </c>
      <c r="C172" s="7">
        <v>0</v>
      </c>
      <c r="D172" s="7">
        <v>2000</v>
      </c>
      <c r="E172" s="7">
        <v>2000</v>
      </c>
      <c r="F172" s="15">
        <f t="shared" si="14"/>
        <v>0</v>
      </c>
      <c r="G172" s="30">
        <f t="shared" si="16"/>
        <v>0</v>
      </c>
      <c r="H172" s="12"/>
    </row>
    <row r="173" spans="1:8" x14ac:dyDescent="0.25">
      <c r="A173" s="11" t="s">
        <v>812</v>
      </c>
      <c r="B173" s="10" t="s">
        <v>9</v>
      </c>
      <c r="C173" s="9">
        <v>5000</v>
      </c>
      <c r="D173" s="9">
        <f>SUM(D174)</f>
        <v>5000</v>
      </c>
      <c r="E173" s="9">
        <f>SUM(E174)</f>
        <v>5000</v>
      </c>
      <c r="F173" s="24">
        <v>5000</v>
      </c>
      <c r="G173" s="30">
        <f t="shared" si="16"/>
        <v>0</v>
      </c>
      <c r="H173" s="8"/>
    </row>
    <row r="174" spans="1:8" x14ac:dyDescent="0.25">
      <c r="A174" s="4"/>
      <c r="B174" s="4" t="s">
        <v>812</v>
      </c>
      <c r="C174" s="7">
        <v>5000</v>
      </c>
      <c r="D174" s="7">
        <v>5000</v>
      </c>
      <c r="E174" s="7">
        <v>5000</v>
      </c>
      <c r="F174" s="15">
        <f t="shared" si="14"/>
        <v>0</v>
      </c>
      <c r="G174" s="30">
        <f t="shared" si="16"/>
        <v>0</v>
      </c>
      <c r="H174" s="4"/>
    </row>
    <row r="175" spans="1:8" x14ac:dyDescent="0.25">
      <c r="A175" s="6" t="s">
        <v>813</v>
      </c>
      <c r="B175" s="6" t="s">
        <v>814</v>
      </c>
      <c r="C175" s="5">
        <f>SUM(C3,C11,C60,C77,C84,C92,C99,C102,C105,C107,C110,C120,C128,C134,C173,C141,K148,C156,C159,C165,C167,C125,C131,C171)</f>
        <v>1770401.4399999997</v>
      </c>
      <c r="D175" s="5">
        <f>SUM(D99,D3,D11,D60,D77,D84,D92,D102,D105,D107,D110,D120,D125,D128,D131,D134,D141,L148,D156,D159,D165,D167,D173,D152,D148,D171,)</f>
        <v>1979629.2183999999</v>
      </c>
      <c r="E175" s="5">
        <f>SUM(E99,E3,E11,E60,E77,E84,E92,E102,E105,E107,E110,E120,E125,E128,E131,E134,E141,M148,E156,E159,E165,E167,E173,E152,E148,E171,E73)</f>
        <v>2347672.6064999998</v>
      </c>
      <c r="F175" s="5">
        <f>E175-D175</f>
        <v>368043.38809999987</v>
      </c>
      <c r="G175" s="30">
        <f t="shared" si="16"/>
        <v>0.18591531418063448</v>
      </c>
      <c r="H175" s="4"/>
    </row>
    <row r="176" spans="1:8" x14ac:dyDescent="0.25">
      <c r="C176" s="3"/>
    </row>
    <row r="178" spans="6:6" x14ac:dyDescent="0.25">
      <c r="F178" s="2"/>
    </row>
    <row r="179" spans="6:6" x14ac:dyDescent="0.25">
      <c r="F179" s="20"/>
    </row>
    <row r="181" spans="6:6" x14ac:dyDescent="0.25">
      <c r="F181" s="2"/>
    </row>
  </sheetData>
  <pageMargins left="0.7" right="0.7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ACA7-B1E3-AF4E-9422-26342A159B96}">
  <dimension ref="B1:M190"/>
  <sheetViews>
    <sheetView topLeftCell="B1" zoomScale="90" zoomScaleNormal="90" zoomScaleSheetLayoutView="100" workbookViewId="0">
      <pane ySplit="2" topLeftCell="A154" activePane="bottomLeft" state="frozen"/>
      <selection activeCell="B1" sqref="B1"/>
      <selection pane="bottomLeft" activeCell="J175" sqref="J175"/>
    </sheetView>
  </sheetViews>
  <sheetFormatPr defaultColWidth="9.85546875" defaultRowHeight="15.75" customHeight="1" x14ac:dyDescent="0.25"/>
  <cols>
    <col min="1" max="1" width="9.85546875" style="296" customWidth="1"/>
    <col min="2" max="2" width="45.85546875" style="296" bestFit="1" customWidth="1"/>
    <col min="3" max="3" width="75.85546875" style="296" bestFit="1" customWidth="1"/>
    <col min="4" max="5" width="26.7109375" style="297" hidden="1" customWidth="1"/>
    <col min="6" max="6" width="27.140625" style="297" bestFit="1" customWidth="1"/>
    <col min="7" max="8" width="27.140625" style="297" customWidth="1"/>
    <col min="9" max="9" width="13.42578125" style="297" bestFit="1" customWidth="1"/>
    <col min="10" max="10" width="13.140625" style="31" bestFit="1" customWidth="1"/>
    <col min="11" max="11" width="68.140625" style="296" bestFit="1" customWidth="1"/>
    <col min="12" max="16384" width="9.85546875" style="296"/>
  </cols>
  <sheetData>
    <row r="1" spans="2:13" ht="15.75" customHeight="1" x14ac:dyDescent="0.25">
      <c r="E1" s="297">
        <f>-'External Budget'!C5</f>
        <v>0</v>
      </c>
    </row>
    <row r="2" spans="2:13" x14ac:dyDescent="0.25">
      <c r="B2" s="345" t="s">
        <v>648</v>
      </c>
      <c r="C2" s="345" t="s">
        <v>1</v>
      </c>
      <c r="D2" s="344" t="s">
        <v>649</v>
      </c>
      <c r="E2" s="344" t="s">
        <v>650</v>
      </c>
      <c r="F2" s="344" t="s">
        <v>2</v>
      </c>
      <c r="G2" s="344" t="s">
        <v>3</v>
      </c>
      <c r="H2" s="344"/>
      <c r="I2" s="344" t="s">
        <v>4</v>
      </c>
      <c r="J2" s="29" t="s">
        <v>5</v>
      </c>
      <c r="K2" s="344" t="s">
        <v>651</v>
      </c>
    </row>
    <row r="3" spans="2:13" x14ac:dyDescent="0.25">
      <c r="B3" s="309" t="s">
        <v>11</v>
      </c>
      <c r="C3" s="308" t="s">
        <v>9</v>
      </c>
      <c r="D3" s="307">
        <f>SUM(D4:D10)</f>
        <v>287608</v>
      </c>
      <c r="E3" s="307">
        <f>SUM(E4:E10)</f>
        <v>270256</v>
      </c>
      <c r="F3" s="307">
        <f>SUM(F4:F10)</f>
        <v>302632</v>
      </c>
      <c r="G3" s="307">
        <f>SUM(G4:G10)</f>
        <v>302632</v>
      </c>
      <c r="H3" s="307">
        <v>302632</v>
      </c>
      <c r="I3" s="307">
        <f t="shared" ref="I3:I10" si="0">$G3-$F3</f>
        <v>0</v>
      </c>
      <c r="J3" s="30">
        <f t="shared" ref="J3:J34" si="1">($G3-$F3)/$F3</f>
        <v>0</v>
      </c>
      <c r="K3" s="320"/>
    </row>
    <row r="4" spans="2:13" x14ac:dyDescent="0.25">
      <c r="B4" s="299"/>
      <c r="C4" s="299" t="s">
        <v>652</v>
      </c>
      <c r="D4" s="343">
        <v>-155000</v>
      </c>
      <c r="E4" s="343">
        <v>-155000</v>
      </c>
      <c r="F4" s="343">
        <v>-155000</v>
      </c>
      <c r="G4" s="343">
        <v>-155000</v>
      </c>
      <c r="H4" s="343"/>
      <c r="I4" s="304">
        <f t="shared" si="0"/>
        <v>0</v>
      </c>
      <c r="J4" s="303">
        <f t="shared" si="1"/>
        <v>0</v>
      </c>
      <c r="K4" s="310"/>
    </row>
    <row r="5" spans="2:13" x14ac:dyDescent="0.25">
      <c r="B5" s="299"/>
      <c r="C5" s="299" t="s">
        <v>632</v>
      </c>
      <c r="D5" s="305">
        <v>12000</v>
      </c>
      <c r="E5" s="305">
        <v>600</v>
      </c>
      <c r="F5" s="305">
        <v>12000</v>
      </c>
      <c r="G5" s="305">
        <v>12000</v>
      </c>
      <c r="H5" s="305"/>
      <c r="I5" s="304">
        <f t="shared" si="0"/>
        <v>0</v>
      </c>
      <c r="J5" s="303">
        <f t="shared" si="1"/>
        <v>0</v>
      </c>
      <c r="K5" s="310"/>
    </row>
    <row r="6" spans="2:13" x14ac:dyDescent="0.25">
      <c r="B6" s="299"/>
      <c r="C6" s="299" t="s">
        <v>653</v>
      </c>
      <c r="D6" s="305">
        <v>270308</v>
      </c>
      <c r="E6" s="305">
        <v>273006</v>
      </c>
      <c r="F6" s="305">
        <v>283132</v>
      </c>
      <c r="G6" s="305">
        <v>283132</v>
      </c>
      <c r="H6" s="305"/>
      <c r="I6" s="304">
        <f t="shared" si="0"/>
        <v>0</v>
      </c>
      <c r="J6" s="303">
        <f t="shared" si="1"/>
        <v>0</v>
      </c>
      <c r="K6" s="310"/>
    </row>
    <row r="7" spans="2:13" x14ac:dyDescent="0.25">
      <c r="B7" s="299"/>
      <c r="C7" s="299" t="s">
        <v>654</v>
      </c>
      <c r="D7" s="305">
        <v>78300</v>
      </c>
      <c r="E7" s="305">
        <v>77550</v>
      </c>
      <c r="F7" s="305">
        <v>80500</v>
      </c>
      <c r="G7" s="305">
        <v>80500</v>
      </c>
      <c r="H7" s="305"/>
      <c r="I7" s="304">
        <f t="shared" si="0"/>
        <v>0</v>
      </c>
      <c r="J7" s="303">
        <f t="shared" si="1"/>
        <v>0</v>
      </c>
      <c r="K7" s="310"/>
    </row>
    <row r="8" spans="2:13" x14ac:dyDescent="0.25">
      <c r="B8" s="299"/>
      <c r="C8" s="299" t="s">
        <v>655</v>
      </c>
      <c r="D8" s="304">
        <v>64000</v>
      </c>
      <c r="E8" s="304">
        <v>64000</v>
      </c>
      <c r="F8" s="304">
        <v>66000</v>
      </c>
      <c r="G8" s="304">
        <v>66000</v>
      </c>
      <c r="H8" s="304"/>
      <c r="I8" s="304">
        <f t="shared" si="0"/>
        <v>0</v>
      </c>
      <c r="J8" s="303">
        <f t="shared" si="1"/>
        <v>0</v>
      </c>
      <c r="K8" s="310"/>
    </row>
    <row r="9" spans="2:13" x14ac:dyDescent="0.25">
      <c r="B9" s="299"/>
      <c r="C9" s="299" t="s">
        <v>656</v>
      </c>
      <c r="D9" s="304">
        <v>15000</v>
      </c>
      <c r="E9" s="304">
        <v>10100</v>
      </c>
      <c r="F9" s="304">
        <v>16000</v>
      </c>
      <c r="G9" s="304">
        <v>16000</v>
      </c>
      <c r="H9" s="304"/>
      <c r="I9" s="304">
        <f t="shared" si="0"/>
        <v>0</v>
      </c>
      <c r="J9" s="303">
        <f t="shared" si="1"/>
        <v>0</v>
      </c>
      <c r="K9" s="310"/>
    </row>
    <row r="10" spans="2:13" x14ac:dyDescent="0.25">
      <c r="B10" s="299"/>
      <c r="C10" s="319" t="s">
        <v>657</v>
      </c>
      <c r="D10" s="318">
        <v>3000</v>
      </c>
      <c r="E10" s="318">
        <v>0</v>
      </c>
      <c r="F10" s="318">
        <v>0</v>
      </c>
      <c r="G10" s="318">
        <v>0</v>
      </c>
      <c r="H10" s="318"/>
      <c r="I10" s="318">
        <f t="shared" si="0"/>
        <v>0</v>
      </c>
      <c r="J10" s="317" t="e">
        <f t="shared" si="1"/>
        <v>#DIV/0!</v>
      </c>
      <c r="K10" s="310"/>
    </row>
    <row r="11" spans="2:13" x14ac:dyDescent="0.25">
      <c r="B11" s="309" t="s">
        <v>653</v>
      </c>
      <c r="C11" s="308" t="s">
        <v>9</v>
      </c>
      <c r="D11" s="307">
        <f>SUM(D12:D60)</f>
        <v>295708.45999999996</v>
      </c>
      <c r="E11" s="307">
        <f>SUM(E12:E60)</f>
        <v>304909.2292</v>
      </c>
      <c r="F11" s="307">
        <f>SUM(F12:F60)</f>
        <v>383234.31000000006</v>
      </c>
      <c r="G11" s="307">
        <f>SUM(G12:G60)</f>
        <v>313179</v>
      </c>
      <c r="H11" s="307">
        <v>313179</v>
      </c>
      <c r="I11" s="342">
        <f>(G11-F11)</f>
        <v>-70055.310000000056</v>
      </c>
      <c r="J11" s="30">
        <f t="shared" si="1"/>
        <v>-0.18280020387527424</v>
      </c>
      <c r="K11" s="306"/>
    </row>
    <row r="12" spans="2:13" x14ac:dyDescent="0.25">
      <c r="B12" s="299"/>
      <c r="C12" s="299" t="s">
        <v>658</v>
      </c>
      <c r="D12" s="304">
        <f>47868+1.46</f>
        <v>47869.46</v>
      </c>
      <c r="E12" s="304">
        <v>48826.729200000002</v>
      </c>
      <c r="F12" s="304">
        <v>60000</v>
      </c>
      <c r="G12" s="304">
        <v>60000</v>
      </c>
      <c r="H12" s="304"/>
      <c r="I12" s="304">
        <f t="shared" ref="I12:I18" si="2">G12-F12</f>
        <v>0</v>
      </c>
      <c r="J12" s="303">
        <f t="shared" si="1"/>
        <v>0</v>
      </c>
      <c r="K12" s="310"/>
    </row>
    <row r="13" spans="2:13" x14ac:dyDescent="0.25">
      <c r="B13" s="299"/>
      <c r="C13" s="299" t="s">
        <v>659</v>
      </c>
      <c r="D13" s="304">
        <v>37450</v>
      </c>
      <c r="E13" s="304">
        <v>38199</v>
      </c>
      <c r="F13" s="304">
        <v>48000</v>
      </c>
      <c r="G13" s="304">
        <v>48000</v>
      </c>
      <c r="H13" s="304"/>
      <c r="I13" s="304">
        <f t="shared" si="2"/>
        <v>0</v>
      </c>
      <c r="J13" s="303">
        <f t="shared" si="1"/>
        <v>0</v>
      </c>
      <c r="K13" s="310"/>
    </row>
    <row r="14" spans="2:13" x14ac:dyDescent="0.25">
      <c r="B14" s="299"/>
      <c r="C14" s="319" t="s">
        <v>660</v>
      </c>
      <c r="D14" s="318">
        <v>10000</v>
      </c>
      <c r="E14" s="318">
        <v>10000</v>
      </c>
      <c r="F14" s="318">
        <v>10000</v>
      </c>
      <c r="G14" s="318">
        <v>0</v>
      </c>
      <c r="H14" s="318"/>
      <c r="I14" s="318">
        <f t="shared" si="2"/>
        <v>-10000</v>
      </c>
      <c r="J14" s="317">
        <f t="shared" si="1"/>
        <v>-1</v>
      </c>
      <c r="K14" s="310"/>
    </row>
    <row r="15" spans="2:13" x14ac:dyDescent="0.25">
      <c r="B15" s="299"/>
      <c r="C15" s="319" t="s">
        <v>661</v>
      </c>
      <c r="D15" s="318">
        <v>10000</v>
      </c>
      <c r="E15" s="318">
        <v>10000</v>
      </c>
      <c r="F15" s="318">
        <v>10000</v>
      </c>
      <c r="G15" s="337">
        <v>0</v>
      </c>
      <c r="H15" s="337"/>
      <c r="I15" s="318">
        <f t="shared" si="2"/>
        <v>-10000</v>
      </c>
      <c r="J15" s="317">
        <f t="shared" si="1"/>
        <v>-1</v>
      </c>
      <c r="K15" s="310"/>
      <c r="M15" s="296" t="s">
        <v>202</v>
      </c>
    </row>
    <row r="16" spans="2:13" x14ac:dyDescent="0.25">
      <c r="B16" s="299"/>
      <c r="C16" s="299" t="s">
        <v>662</v>
      </c>
      <c r="D16" s="304">
        <v>6400</v>
      </c>
      <c r="E16" s="304">
        <v>6720</v>
      </c>
      <c r="F16" s="304">
        <v>9609.6</v>
      </c>
      <c r="G16" s="320">
        <v>8500</v>
      </c>
      <c r="H16" s="320"/>
      <c r="I16" s="304">
        <f t="shared" si="2"/>
        <v>-1109.6000000000004</v>
      </c>
      <c r="J16" s="303">
        <f t="shared" si="1"/>
        <v>-0.1154678654678655</v>
      </c>
      <c r="K16" s="310" t="s">
        <v>815</v>
      </c>
    </row>
    <row r="17" spans="2:11" x14ac:dyDescent="0.25">
      <c r="B17" s="299"/>
      <c r="C17" s="299" t="s">
        <v>663</v>
      </c>
      <c r="D17" s="304">
        <v>3500</v>
      </c>
      <c r="E17" s="304">
        <v>4025</v>
      </c>
      <c r="F17" s="304">
        <v>5794.36</v>
      </c>
      <c r="G17" s="320">
        <v>5005</v>
      </c>
      <c r="H17" s="320"/>
      <c r="I17" s="304">
        <f t="shared" si="2"/>
        <v>-789.35999999999967</v>
      </c>
      <c r="J17" s="303">
        <f t="shared" si="1"/>
        <v>-0.13622902270483706</v>
      </c>
      <c r="K17" s="310"/>
    </row>
    <row r="18" spans="2:11" x14ac:dyDescent="0.25">
      <c r="B18" s="299"/>
      <c r="C18" s="299" t="s">
        <v>664</v>
      </c>
      <c r="D18" s="304">
        <v>1500</v>
      </c>
      <c r="E18" s="304">
        <v>1725</v>
      </c>
      <c r="F18" s="304">
        <v>5005</v>
      </c>
      <c r="G18" s="304">
        <v>5005</v>
      </c>
      <c r="H18" s="304"/>
      <c r="I18" s="304">
        <f t="shared" si="2"/>
        <v>0</v>
      </c>
      <c r="J18" s="303">
        <f t="shared" si="1"/>
        <v>0</v>
      </c>
      <c r="K18" s="310"/>
    </row>
    <row r="19" spans="2:11" x14ac:dyDescent="0.25">
      <c r="B19" s="299"/>
      <c r="C19" s="299" t="s">
        <v>665</v>
      </c>
      <c r="D19" s="304">
        <v>4250</v>
      </c>
      <c r="E19" s="304">
        <v>4887.5</v>
      </c>
      <c r="F19" s="304">
        <v>6989.13</v>
      </c>
      <c r="G19" s="320">
        <v>7000</v>
      </c>
      <c r="H19" s="320"/>
      <c r="I19" s="304">
        <f>F19-E19</f>
        <v>2101.63</v>
      </c>
      <c r="J19" s="303">
        <f t="shared" si="1"/>
        <v>1.5552722584928154E-3</v>
      </c>
      <c r="K19" s="310"/>
    </row>
    <row r="20" spans="2:11" x14ac:dyDescent="0.25">
      <c r="B20" s="299"/>
      <c r="C20" s="299" t="s">
        <v>666</v>
      </c>
      <c r="D20" s="304">
        <v>6400</v>
      </c>
      <c r="E20" s="304">
        <v>6720</v>
      </c>
      <c r="F20" s="304">
        <v>9609.6</v>
      </c>
      <c r="G20" s="320">
        <v>8500</v>
      </c>
      <c r="H20" s="320"/>
      <c r="I20" s="304">
        <f t="shared" ref="I20:I60" si="3">G20-F20</f>
        <v>-1109.6000000000004</v>
      </c>
      <c r="J20" s="303">
        <f t="shared" si="1"/>
        <v>-0.1154678654678655</v>
      </c>
      <c r="K20" s="310"/>
    </row>
    <row r="21" spans="2:11" x14ac:dyDescent="0.25">
      <c r="B21" s="299"/>
      <c r="C21" s="299" t="s">
        <v>667</v>
      </c>
      <c r="D21" s="304">
        <v>3150</v>
      </c>
      <c r="E21" s="304">
        <v>3500</v>
      </c>
      <c r="F21" s="304">
        <v>5005</v>
      </c>
      <c r="G21" s="304">
        <v>5005</v>
      </c>
      <c r="H21" s="304"/>
      <c r="I21" s="304">
        <f t="shared" si="3"/>
        <v>0</v>
      </c>
      <c r="J21" s="303">
        <f t="shared" si="1"/>
        <v>0</v>
      </c>
      <c r="K21" s="310"/>
    </row>
    <row r="22" spans="2:11" x14ac:dyDescent="0.25">
      <c r="B22" s="299"/>
      <c r="C22" s="299" t="s">
        <v>668</v>
      </c>
      <c r="D22" s="304">
        <v>2150</v>
      </c>
      <c r="E22" s="304">
        <f>D22*1.17</f>
        <v>2515.5</v>
      </c>
      <c r="F22" s="304">
        <v>3597.17</v>
      </c>
      <c r="G22" s="320">
        <v>3600</v>
      </c>
      <c r="H22" s="320"/>
      <c r="I22" s="304">
        <f t="shared" si="3"/>
        <v>2.8299999999999272</v>
      </c>
      <c r="J22" s="303">
        <f t="shared" si="1"/>
        <v>7.8672956796590858E-4</v>
      </c>
      <c r="K22" s="310"/>
    </row>
    <row r="23" spans="2:11" x14ac:dyDescent="0.25">
      <c r="B23" s="299"/>
      <c r="C23" s="319" t="s">
        <v>668</v>
      </c>
      <c r="D23" s="318">
        <v>2150</v>
      </c>
      <c r="E23" s="318">
        <f>D23*1.17</f>
        <v>2515.5</v>
      </c>
      <c r="F23" s="318">
        <v>3597.17</v>
      </c>
      <c r="G23" s="318">
        <v>0</v>
      </c>
      <c r="H23" s="318"/>
      <c r="I23" s="318">
        <f t="shared" si="3"/>
        <v>-3597.17</v>
      </c>
      <c r="J23" s="317">
        <f t="shared" si="1"/>
        <v>-1</v>
      </c>
      <c r="K23" s="310"/>
    </row>
    <row r="24" spans="2:11" x14ac:dyDescent="0.25">
      <c r="B24" s="299"/>
      <c r="C24" s="319" t="s">
        <v>668</v>
      </c>
      <c r="D24" s="318">
        <v>2150</v>
      </c>
      <c r="E24" s="318">
        <f>D24*1.17</f>
        <v>2515.5</v>
      </c>
      <c r="F24" s="318">
        <v>3597.17</v>
      </c>
      <c r="G24" s="318">
        <v>0</v>
      </c>
      <c r="H24" s="318"/>
      <c r="I24" s="318">
        <f t="shared" si="3"/>
        <v>-3597.17</v>
      </c>
      <c r="J24" s="317">
        <f t="shared" si="1"/>
        <v>-1</v>
      </c>
      <c r="K24" s="310"/>
    </row>
    <row r="25" spans="2:11" x14ac:dyDescent="0.25">
      <c r="B25" s="299"/>
      <c r="C25" s="299" t="s">
        <v>669</v>
      </c>
      <c r="D25" s="304">
        <v>4250</v>
      </c>
      <c r="E25" s="304">
        <v>4887.5</v>
      </c>
      <c r="F25" s="304">
        <v>6989.13</v>
      </c>
      <c r="G25" s="320">
        <v>7000</v>
      </c>
      <c r="H25" s="320"/>
      <c r="I25" s="304">
        <f t="shared" si="3"/>
        <v>10.869999999999891</v>
      </c>
      <c r="J25" s="303">
        <f t="shared" si="1"/>
        <v>1.5552722584928154E-3</v>
      </c>
      <c r="K25" s="310"/>
    </row>
    <row r="26" spans="2:11" x14ac:dyDescent="0.25">
      <c r="B26" s="299"/>
      <c r="C26" s="299" t="s">
        <v>670</v>
      </c>
      <c r="D26" s="305">
        <v>3500</v>
      </c>
      <c r="E26" s="305">
        <v>3500</v>
      </c>
      <c r="F26" s="305">
        <v>5005</v>
      </c>
      <c r="G26" s="305">
        <v>5005</v>
      </c>
      <c r="H26" s="305"/>
      <c r="I26" s="304">
        <f t="shared" si="3"/>
        <v>0</v>
      </c>
      <c r="J26" s="303">
        <f t="shared" si="1"/>
        <v>0</v>
      </c>
      <c r="K26" s="310"/>
    </row>
    <row r="27" spans="2:11" x14ac:dyDescent="0.25">
      <c r="B27" s="299"/>
      <c r="C27" s="299" t="s">
        <v>816</v>
      </c>
      <c r="D27" s="305">
        <v>0</v>
      </c>
      <c r="E27" s="305">
        <v>1500</v>
      </c>
      <c r="F27" s="305">
        <v>2150</v>
      </c>
      <c r="G27" s="320">
        <v>3075</v>
      </c>
      <c r="H27" s="320"/>
      <c r="I27" s="304">
        <f t="shared" si="3"/>
        <v>925</v>
      </c>
      <c r="J27" s="303">
        <f t="shared" si="1"/>
        <v>0.43023255813953487</v>
      </c>
      <c r="K27" s="310"/>
    </row>
    <row r="28" spans="2:11" x14ac:dyDescent="0.25">
      <c r="B28" s="299"/>
      <c r="C28" s="299" t="s">
        <v>673</v>
      </c>
      <c r="D28" s="305">
        <v>1150</v>
      </c>
      <c r="E28" s="305">
        <f>D28*1.17</f>
        <v>1345.5</v>
      </c>
      <c r="F28" s="305">
        <v>1923.35</v>
      </c>
      <c r="G28" s="311">
        <v>2500</v>
      </c>
      <c r="H28" s="311"/>
      <c r="I28" s="304">
        <f t="shared" si="3"/>
        <v>576.65000000000009</v>
      </c>
      <c r="J28" s="303">
        <f t="shared" si="1"/>
        <v>0.29981542620947832</v>
      </c>
      <c r="K28" s="310"/>
    </row>
    <row r="29" spans="2:11" x14ac:dyDescent="0.25">
      <c r="B29" s="299"/>
      <c r="C29" s="299" t="s">
        <v>672</v>
      </c>
      <c r="D29" s="305">
        <v>2150</v>
      </c>
      <c r="E29" s="305">
        <v>2150</v>
      </c>
      <c r="F29" s="305">
        <v>3074.5</v>
      </c>
      <c r="G29" s="311">
        <v>3075</v>
      </c>
      <c r="H29" s="311"/>
      <c r="I29" s="304">
        <f t="shared" si="3"/>
        <v>0.5</v>
      </c>
      <c r="J29" s="303">
        <f t="shared" si="1"/>
        <v>1.626280696048138E-4</v>
      </c>
      <c r="K29" s="310"/>
    </row>
    <row r="30" spans="2:11" x14ac:dyDescent="0.25">
      <c r="B30" s="299"/>
      <c r="C30" s="312" t="s">
        <v>817</v>
      </c>
      <c r="D30" s="305">
        <v>0</v>
      </c>
      <c r="E30" s="305">
        <v>0</v>
      </c>
      <c r="F30" s="305">
        <v>0</v>
      </c>
      <c r="G30" s="311">
        <v>5005</v>
      </c>
      <c r="H30" s="311"/>
      <c r="I30" s="304">
        <f t="shared" si="3"/>
        <v>5005</v>
      </c>
      <c r="J30" s="303" t="e">
        <f t="shared" si="1"/>
        <v>#DIV/0!</v>
      </c>
      <c r="K30" s="310"/>
    </row>
    <row r="31" spans="2:11" x14ac:dyDescent="0.25">
      <c r="B31" s="299"/>
      <c r="C31" s="299" t="s">
        <v>674</v>
      </c>
      <c r="D31" s="305">
        <v>4250</v>
      </c>
      <c r="E31" s="305">
        <v>4887.5</v>
      </c>
      <c r="F31" s="305">
        <v>6989.13</v>
      </c>
      <c r="G31" s="311">
        <v>6000</v>
      </c>
      <c r="H31" s="311"/>
      <c r="I31" s="304">
        <f t="shared" si="3"/>
        <v>-989.13000000000011</v>
      </c>
      <c r="J31" s="303">
        <f t="shared" si="1"/>
        <v>-0.14152405234986329</v>
      </c>
      <c r="K31" s="310"/>
    </row>
    <row r="32" spans="2:11" x14ac:dyDescent="0.25">
      <c r="B32" s="299"/>
      <c r="C32" s="299" t="s">
        <v>818</v>
      </c>
      <c r="D32" s="305">
        <v>0</v>
      </c>
      <c r="E32" s="305">
        <v>0</v>
      </c>
      <c r="F32" s="305">
        <v>2150</v>
      </c>
      <c r="G32" s="341">
        <v>3000</v>
      </c>
      <c r="H32" s="341"/>
      <c r="I32" s="304">
        <f t="shared" si="3"/>
        <v>850</v>
      </c>
      <c r="J32" s="303">
        <f t="shared" si="1"/>
        <v>0.39534883720930231</v>
      </c>
      <c r="K32" s="310"/>
    </row>
    <row r="33" spans="2:11" x14ac:dyDescent="0.25">
      <c r="B33" s="299"/>
      <c r="C33" s="299" t="s">
        <v>675</v>
      </c>
      <c r="D33" s="305">
        <v>750</v>
      </c>
      <c r="E33" s="305">
        <v>750</v>
      </c>
      <c r="F33" s="305">
        <v>1345</v>
      </c>
      <c r="G33" s="338">
        <v>1345</v>
      </c>
      <c r="H33" s="338"/>
      <c r="I33" s="304">
        <f t="shared" si="3"/>
        <v>0</v>
      </c>
      <c r="J33" s="303">
        <f t="shared" si="1"/>
        <v>0</v>
      </c>
      <c r="K33" s="310"/>
    </row>
    <row r="34" spans="2:11" x14ac:dyDescent="0.25">
      <c r="B34" s="299"/>
      <c r="C34" s="299" t="s">
        <v>819</v>
      </c>
      <c r="D34" s="305">
        <v>3000</v>
      </c>
      <c r="E34" s="305">
        <v>3500</v>
      </c>
      <c r="F34" s="305">
        <v>5005</v>
      </c>
      <c r="G34" s="338">
        <v>5005</v>
      </c>
      <c r="H34" s="338"/>
      <c r="I34" s="304">
        <f t="shared" si="3"/>
        <v>0</v>
      </c>
      <c r="J34" s="303">
        <f t="shared" si="1"/>
        <v>0</v>
      </c>
      <c r="K34" s="310"/>
    </row>
    <row r="35" spans="2:11" x14ac:dyDescent="0.25">
      <c r="B35" s="299"/>
      <c r="C35" s="319" t="s">
        <v>677</v>
      </c>
      <c r="D35" s="318">
        <v>3000</v>
      </c>
      <c r="E35" s="318">
        <v>3500</v>
      </c>
      <c r="F35" s="318">
        <v>5005</v>
      </c>
      <c r="G35" s="337">
        <v>0</v>
      </c>
      <c r="H35" s="337"/>
      <c r="I35" s="318">
        <f t="shared" si="3"/>
        <v>-5005</v>
      </c>
      <c r="J35" s="317">
        <f t="shared" ref="J35:J67" si="4">($G35-$F35)/$F35</f>
        <v>-1</v>
      </c>
      <c r="K35" s="310"/>
    </row>
    <row r="36" spans="2:11" x14ac:dyDescent="0.25">
      <c r="B36" s="299"/>
      <c r="C36" s="339" t="s">
        <v>820</v>
      </c>
      <c r="D36" s="305">
        <v>3000</v>
      </c>
      <c r="E36" s="305">
        <v>3500</v>
      </c>
      <c r="F36" s="305">
        <v>5005</v>
      </c>
      <c r="G36" s="338">
        <v>5005</v>
      </c>
      <c r="H36" s="338"/>
      <c r="I36" s="304">
        <f t="shared" si="3"/>
        <v>0</v>
      </c>
      <c r="J36" s="303">
        <f t="shared" si="4"/>
        <v>0</v>
      </c>
      <c r="K36" s="310" t="s">
        <v>821</v>
      </c>
    </row>
    <row r="37" spans="2:11" x14ac:dyDescent="0.25">
      <c r="B37" s="299"/>
      <c r="C37" s="339" t="s">
        <v>822</v>
      </c>
      <c r="D37" s="305">
        <v>3000</v>
      </c>
      <c r="E37" s="305">
        <v>3500</v>
      </c>
      <c r="F37" s="305">
        <v>5005</v>
      </c>
      <c r="G37" s="338">
        <v>5005</v>
      </c>
      <c r="H37" s="338"/>
      <c r="I37" s="304">
        <f t="shared" si="3"/>
        <v>0</v>
      </c>
      <c r="J37" s="303">
        <f t="shared" si="4"/>
        <v>0</v>
      </c>
      <c r="K37" s="310" t="s">
        <v>823</v>
      </c>
    </row>
    <row r="38" spans="2:11" x14ac:dyDescent="0.25">
      <c r="B38" s="299"/>
      <c r="C38" s="339" t="s">
        <v>824</v>
      </c>
      <c r="D38" s="305">
        <v>3000</v>
      </c>
      <c r="E38" s="305">
        <v>3500</v>
      </c>
      <c r="F38" s="305">
        <v>5005</v>
      </c>
      <c r="G38" s="338">
        <v>5005</v>
      </c>
      <c r="H38" s="338"/>
      <c r="I38" s="304">
        <f t="shared" si="3"/>
        <v>0</v>
      </c>
      <c r="J38" s="303">
        <f t="shared" si="4"/>
        <v>0</v>
      </c>
      <c r="K38" s="310"/>
    </row>
    <row r="39" spans="2:11" x14ac:dyDescent="0.25">
      <c r="B39" s="299"/>
      <c r="C39" s="299" t="s">
        <v>825</v>
      </c>
      <c r="D39" s="305">
        <v>3000</v>
      </c>
      <c r="E39" s="305">
        <v>3500</v>
      </c>
      <c r="F39" s="305">
        <v>5005</v>
      </c>
      <c r="G39" s="338">
        <v>5005</v>
      </c>
      <c r="H39" s="338"/>
      <c r="I39" s="304">
        <f t="shared" si="3"/>
        <v>0</v>
      </c>
      <c r="J39" s="303">
        <f t="shared" si="4"/>
        <v>0</v>
      </c>
      <c r="K39" s="310" t="s">
        <v>826</v>
      </c>
    </row>
    <row r="40" spans="2:11" x14ac:dyDescent="0.25">
      <c r="B40" s="299"/>
      <c r="C40" s="319" t="s">
        <v>683</v>
      </c>
      <c r="D40" s="318">
        <v>3000</v>
      </c>
      <c r="E40" s="318">
        <v>3500</v>
      </c>
      <c r="F40" s="318">
        <v>5005</v>
      </c>
      <c r="G40" s="337">
        <v>0</v>
      </c>
      <c r="H40" s="337"/>
      <c r="I40" s="318">
        <f t="shared" si="3"/>
        <v>-5005</v>
      </c>
      <c r="J40" s="317">
        <f t="shared" si="4"/>
        <v>-1</v>
      </c>
      <c r="K40" s="310"/>
    </row>
    <row r="41" spans="2:11" x14ac:dyDescent="0.25">
      <c r="B41" s="299"/>
      <c r="C41" s="299" t="s">
        <v>685</v>
      </c>
      <c r="D41" s="305">
        <v>3000</v>
      </c>
      <c r="E41" s="305">
        <v>3500</v>
      </c>
      <c r="F41" s="305">
        <v>5005</v>
      </c>
      <c r="G41" s="338">
        <v>5005</v>
      </c>
      <c r="H41" s="338"/>
      <c r="I41" s="304">
        <f t="shared" si="3"/>
        <v>0</v>
      </c>
      <c r="J41" s="303">
        <f t="shared" si="4"/>
        <v>0</v>
      </c>
      <c r="K41" s="310"/>
    </row>
    <row r="42" spans="2:11" x14ac:dyDescent="0.25">
      <c r="B42" s="299"/>
      <c r="C42" s="319" t="s">
        <v>686</v>
      </c>
      <c r="D42" s="318">
        <v>3000</v>
      </c>
      <c r="E42" s="318">
        <v>3500</v>
      </c>
      <c r="F42" s="318">
        <v>5005</v>
      </c>
      <c r="G42" s="337">
        <v>0</v>
      </c>
      <c r="H42" s="337"/>
      <c r="I42" s="318">
        <f t="shared" si="3"/>
        <v>-5005</v>
      </c>
      <c r="J42" s="317">
        <f t="shared" si="4"/>
        <v>-1</v>
      </c>
      <c r="K42" s="310"/>
    </row>
    <row r="43" spans="2:11" x14ac:dyDescent="0.25">
      <c r="B43" s="299"/>
      <c r="C43" s="319" t="s">
        <v>687</v>
      </c>
      <c r="D43" s="318">
        <v>0</v>
      </c>
      <c r="E43" s="318">
        <v>0</v>
      </c>
      <c r="F43" s="340">
        <f>1250+2765+990</f>
        <v>5005</v>
      </c>
      <c r="G43" s="337">
        <v>0</v>
      </c>
      <c r="H43" s="337"/>
      <c r="I43" s="318">
        <f t="shared" si="3"/>
        <v>-5005</v>
      </c>
      <c r="J43" s="317">
        <f t="shared" si="4"/>
        <v>-1</v>
      </c>
      <c r="K43" s="310"/>
    </row>
    <row r="44" spans="2:11" x14ac:dyDescent="0.25">
      <c r="B44" s="299"/>
      <c r="C44" s="319" t="s">
        <v>689</v>
      </c>
      <c r="D44" s="318">
        <v>3000</v>
      </c>
      <c r="E44" s="318">
        <v>0</v>
      </c>
      <c r="F44" s="318">
        <v>0</v>
      </c>
      <c r="G44" s="337">
        <v>0</v>
      </c>
      <c r="H44" s="337"/>
      <c r="I44" s="318">
        <f t="shared" si="3"/>
        <v>0</v>
      </c>
      <c r="J44" s="317" t="e">
        <f t="shared" si="4"/>
        <v>#DIV/0!</v>
      </c>
      <c r="K44" s="310"/>
    </row>
    <row r="45" spans="2:11" x14ac:dyDescent="0.25">
      <c r="B45" s="299"/>
      <c r="C45" s="339" t="s">
        <v>827</v>
      </c>
      <c r="D45" s="305">
        <v>3700</v>
      </c>
      <c r="E45" s="305">
        <v>3700</v>
      </c>
      <c r="F45" s="305">
        <v>5005</v>
      </c>
      <c r="G45" s="338">
        <v>5005</v>
      </c>
      <c r="H45" s="338"/>
      <c r="I45" s="304">
        <f t="shared" si="3"/>
        <v>0</v>
      </c>
      <c r="J45" s="303">
        <f t="shared" si="4"/>
        <v>0</v>
      </c>
      <c r="K45" s="310"/>
    </row>
    <row r="46" spans="2:11" x14ac:dyDescent="0.25">
      <c r="B46" s="299"/>
      <c r="C46" s="319" t="s">
        <v>691</v>
      </c>
      <c r="D46" s="318">
        <v>0</v>
      </c>
      <c r="E46" s="318">
        <v>0</v>
      </c>
      <c r="F46" s="318">
        <v>1500</v>
      </c>
      <c r="G46" s="337">
        <v>0</v>
      </c>
      <c r="H46" s="337"/>
      <c r="I46" s="318">
        <f t="shared" si="3"/>
        <v>-1500</v>
      </c>
      <c r="J46" s="317">
        <f t="shared" si="4"/>
        <v>-1</v>
      </c>
      <c r="K46" s="310"/>
    </row>
    <row r="47" spans="2:11" x14ac:dyDescent="0.25">
      <c r="B47" s="299"/>
      <c r="C47" s="319" t="s">
        <v>691</v>
      </c>
      <c r="D47" s="318">
        <v>0</v>
      </c>
      <c r="E47" s="318">
        <v>0</v>
      </c>
      <c r="F47" s="318">
        <v>1500</v>
      </c>
      <c r="G47" s="337">
        <v>0</v>
      </c>
      <c r="H47" s="337"/>
      <c r="I47" s="318">
        <f t="shared" si="3"/>
        <v>-1500</v>
      </c>
      <c r="J47" s="317">
        <f t="shared" si="4"/>
        <v>-1</v>
      </c>
      <c r="K47" s="310"/>
    </row>
    <row r="48" spans="2:11" x14ac:dyDescent="0.25">
      <c r="B48" s="299"/>
      <c r="C48" s="299" t="s">
        <v>692</v>
      </c>
      <c r="D48" s="305">
        <v>3000</v>
      </c>
      <c r="E48" s="305">
        <v>3500</v>
      </c>
      <c r="F48" s="305">
        <f>3500+255+1250</f>
        <v>5005</v>
      </c>
      <c r="G48" s="338">
        <v>5005</v>
      </c>
      <c r="H48" s="338"/>
      <c r="I48" s="304">
        <f t="shared" si="3"/>
        <v>0</v>
      </c>
      <c r="J48" s="303">
        <f t="shared" si="4"/>
        <v>0</v>
      </c>
      <c r="K48" s="310"/>
    </row>
    <row r="49" spans="2:12" x14ac:dyDescent="0.25">
      <c r="B49" s="299"/>
      <c r="C49" s="319" t="s">
        <v>693</v>
      </c>
      <c r="D49" s="318">
        <v>0</v>
      </c>
      <c r="E49" s="318">
        <v>0</v>
      </c>
      <c r="F49" s="318">
        <v>1500</v>
      </c>
      <c r="G49" s="337">
        <v>0</v>
      </c>
      <c r="H49" s="337"/>
      <c r="I49" s="318">
        <f t="shared" si="3"/>
        <v>-1500</v>
      </c>
      <c r="J49" s="317">
        <f t="shared" si="4"/>
        <v>-1</v>
      </c>
      <c r="K49" s="310"/>
    </row>
    <row r="50" spans="2:12" x14ac:dyDescent="0.25">
      <c r="B50" s="299"/>
      <c r="C50" s="319" t="s">
        <v>693</v>
      </c>
      <c r="D50" s="318">
        <v>0</v>
      </c>
      <c r="E50" s="318">
        <v>0</v>
      </c>
      <c r="F50" s="318">
        <v>1500</v>
      </c>
      <c r="G50" s="337">
        <v>0</v>
      </c>
      <c r="H50" s="337"/>
      <c r="I50" s="318">
        <f t="shared" si="3"/>
        <v>-1500</v>
      </c>
      <c r="J50" s="317">
        <f t="shared" si="4"/>
        <v>-1</v>
      </c>
      <c r="K50" s="310"/>
    </row>
    <row r="51" spans="2:12" x14ac:dyDescent="0.25">
      <c r="B51" s="299"/>
      <c r="C51" s="319" t="s">
        <v>694</v>
      </c>
      <c r="D51" s="318">
        <v>3000</v>
      </c>
      <c r="E51" s="318">
        <v>3500</v>
      </c>
      <c r="F51" s="318">
        <f>3500+255+1250</f>
        <v>5005</v>
      </c>
      <c r="G51" s="337">
        <v>0</v>
      </c>
      <c r="H51" s="337"/>
      <c r="I51" s="318">
        <f t="shared" si="3"/>
        <v>-5005</v>
      </c>
      <c r="J51" s="317">
        <f t="shared" si="4"/>
        <v>-1</v>
      </c>
      <c r="K51" s="310"/>
    </row>
    <row r="52" spans="2:12" x14ac:dyDescent="0.25">
      <c r="B52" s="299"/>
      <c r="C52" s="319" t="s">
        <v>695</v>
      </c>
      <c r="D52" s="318">
        <v>1250</v>
      </c>
      <c r="E52" s="318">
        <v>0</v>
      </c>
      <c r="F52" s="318">
        <v>0</v>
      </c>
      <c r="G52" s="337">
        <v>0</v>
      </c>
      <c r="H52" s="337"/>
      <c r="I52" s="318">
        <f t="shared" si="3"/>
        <v>0</v>
      </c>
      <c r="J52" s="317" t="e">
        <f t="shared" si="4"/>
        <v>#DIV/0!</v>
      </c>
      <c r="K52" s="310"/>
    </row>
    <row r="53" spans="2:12" x14ac:dyDescent="0.25">
      <c r="B53" s="299"/>
      <c r="C53" s="299" t="s">
        <v>696</v>
      </c>
      <c r="D53" s="305">
        <v>2700</v>
      </c>
      <c r="E53" s="305">
        <v>2700</v>
      </c>
      <c r="F53" s="305">
        <v>2700</v>
      </c>
      <c r="G53" s="338">
        <v>2700</v>
      </c>
      <c r="H53" s="338"/>
      <c r="I53" s="304">
        <f t="shared" si="3"/>
        <v>0</v>
      </c>
      <c r="J53" s="303">
        <f t="shared" si="4"/>
        <v>0</v>
      </c>
      <c r="K53" s="310"/>
    </row>
    <row r="54" spans="2:12" x14ac:dyDescent="0.25">
      <c r="B54" s="299"/>
      <c r="C54" s="299" t="s">
        <v>697</v>
      </c>
      <c r="D54" s="305">
        <v>2700</v>
      </c>
      <c r="E54" s="305">
        <v>2700</v>
      </c>
      <c r="F54" s="305">
        <v>2700</v>
      </c>
      <c r="G54" s="338">
        <v>2700</v>
      </c>
      <c r="H54" s="338"/>
      <c r="I54" s="304">
        <f t="shared" si="3"/>
        <v>0</v>
      </c>
      <c r="J54" s="303">
        <f t="shared" si="4"/>
        <v>0</v>
      </c>
      <c r="K54" s="310"/>
    </row>
    <row r="55" spans="2:12" x14ac:dyDescent="0.25">
      <c r="B55" s="299"/>
      <c r="C55" s="299" t="s">
        <v>698</v>
      </c>
      <c r="D55" s="305">
        <v>2700</v>
      </c>
      <c r="E55" s="305">
        <v>2700</v>
      </c>
      <c r="F55" s="305">
        <v>2700</v>
      </c>
      <c r="G55" s="338">
        <v>2700</v>
      </c>
      <c r="H55" s="338"/>
      <c r="I55" s="304">
        <f t="shared" si="3"/>
        <v>0</v>
      </c>
      <c r="J55" s="303">
        <f t="shared" si="4"/>
        <v>0</v>
      </c>
      <c r="K55" s="310"/>
    </row>
    <row r="56" spans="2:12" x14ac:dyDescent="0.25">
      <c r="B56" s="299"/>
      <c r="C56" s="319" t="s">
        <v>699</v>
      </c>
      <c r="D56" s="318">
        <v>2000</v>
      </c>
      <c r="E56" s="318">
        <v>2000</v>
      </c>
      <c r="F56" s="318">
        <v>2000</v>
      </c>
      <c r="G56" s="337">
        <v>0</v>
      </c>
      <c r="H56" s="337"/>
      <c r="I56" s="318">
        <f t="shared" si="3"/>
        <v>-2000</v>
      </c>
      <c r="J56" s="317">
        <f t="shared" si="4"/>
        <v>-1</v>
      </c>
      <c r="K56" s="310"/>
    </row>
    <row r="57" spans="2:12" x14ac:dyDescent="0.25">
      <c r="B57" s="299"/>
      <c r="C57" s="319" t="s">
        <v>700</v>
      </c>
      <c r="D57" s="318">
        <v>2000</v>
      </c>
      <c r="E57" s="318">
        <v>1800</v>
      </c>
      <c r="F57" s="318">
        <v>2000</v>
      </c>
      <c r="G57" s="337">
        <v>0</v>
      </c>
      <c r="H57" s="337"/>
      <c r="I57" s="318">
        <f t="shared" si="3"/>
        <v>-2000</v>
      </c>
      <c r="J57" s="317">
        <f t="shared" si="4"/>
        <v>-1</v>
      </c>
      <c r="K57" s="310"/>
    </row>
    <row r="58" spans="2:12" x14ac:dyDescent="0.25">
      <c r="B58" s="299"/>
      <c r="C58" s="299" t="s">
        <v>701</v>
      </c>
      <c r="D58" s="305">
        <v>30000</v>
      </c>
      <c r="E58" s="305">
        <v>30000</v>
      </c>
      <c r="F58" s="305">
        <v>30000</v>
      </c>
      <c r="G58" s="338">
        <v>30000</v>
      </c>
      <c r="H58" s="338"/>
      <c r="I58" s="304">
        <f t="shared" si="3"/>
        <v>0</v>
      </c>
      <c r="J58" s="303">
        <f t="shared" si="4"/>
        <v>0</v>
      </c>
      <c r="K58" s="310"/>
    </row>
    <row r="59" spans="2:12" x14ac:dyDescent="0.25">
      <c r="B59" s="299"/>
      <c r="C59" s="299" t="s">
        <v>702</v>
      </c>
      <c r="D59" s="305">
        <v>48419</v>
      </c>
      <c r="E59" s="305">
        <v>48419</v>
      </c>
      <c r="F59" s="305">
        <v>48419</v>
      </c>
      <c r="G59" s="338">
        <v>48419</v>
      </c>
      <c r="H59" s="338"/>
      <c r="I59" s="304">
        <f t="shared" si="3"/>
        <v>0</v>
      </c>
      <c r="J59" s="303">
        <f t="shared" si="4"/>
        <v>0</v>
      </c>
      <c r="K59" s="310"/>
    </row>
    <row r="60" spans="2:12" x14ac:dyDescent="0.25">
      <c r="B60" s="299"/>
      <c r="C60" s="319" t="s">
        <v>703</v>
      </c>
      <c r="D60" s="318">
        <v>11220</v>
      </c>
      <c r="E60" s="318">
        <v>11220</v>
      </c>
      <c r="F60" s="318">
        <v>11220</v>
      </c>
      <c r="G60" s="337">
        <v>0</v>
      </c>
      <c r="H60" s="337"/>
      <c r="I60" s="318">
        <f t="shared" si="3"/>
        <v>-11220</v>
      </c>
      <c r="J60" s="317">
        <f t="shared" si="4"/>
        <v>-1</v>
      </c>
      <c r="K60" s="310"/>
    </row>
    <row r="61" spans="2:12" x14ac:dyDescent="0.25">
      <c r="B61" s="309" t="s">
        <v>704</v>
      </c>
      <c r="C61" s="308" t="s">
        <v>9</v>
      </c>
      <c r="D61" s="307">
        <f>SUM(D62:D78)</f>
        <v>242350</v>
      </c>
      <c r="E61" s="307">
        <f>SUM(E62:E78)</f>
        <v>242750</v>
      </c>
      <c r="F61" s="307">
        <f>SUM(F62:F78)</f>
        <v>241750</v>
      </c>
      <c r="G61" s="307">
        <f>SUM(G62:G78)</f>
        <v>262250</v>
      </c>
      <c r="H61" s="307">
        <v>262250</v>
      </c>
      <c r="I61" s="332">
        <f>(G61-F61)</f>
        <v>20500</v>
      </c>
      <c r="J61" s="30">
        <f t="shared" si="4"/>
        <v>8.4798345398138575E-2</v>
      </c>
      <c r="K61" s="306"/>
    </row>
    <row r="62" spans="2:12" x14ac:dyDescent="0.25">
      <c r="B62" s="299"/>
      <c r="C62" s="299" t="s">
        <v>705</v>
      </c>
      <c r="D62" s="336">
        <v>-38000</v>
      </c>
      <c r="E62" s="336">
        <v>0</v>
      </c>
      <c r="F62" s="336">
        <v>0</v>
      </c>
      <c r="G62" s="336">
        <v>0</v>
      </c>
      <c r="H62" s="336"/>
      <c r="I62" s="304">
        <f>(G62-F62)</f>
        <v>0</v>
      </c>
      <c r="J62" s="303" t="e">
        <f t="shared" si="4"/>
        <v>#DIV/0!</v>
      </c>
      <c r="K62" s="310"/>
    </row>
    <row r="63" spans="2:12" x14ac:dyDescent="0.25">
      <c r="B63" s="299"/>
      <c r="C63" s="299" t="s">
        <v>706</v>
      </c>
      <c r="D63" s="305">
        <v>750</v>
      </c>
      <c r="E63" s="305">
        <v>750</v>
      </c>
      <c r="F63" s="305">
        <v>750</v>
      </c>
      <c r="G63" s="305">
        <v>750</v>
      </c>
      <c r="H63" s="305"/>
      <c r="I63" s="304">
        <f>G63-F63</f>
        <v>0</v>
      </c>
      <c r="J63" s="303">
        <f t="shared" si="4"/>
        <v>0</v>
      </c>
      <c r="K63" s="310"/>
    </row>
    <row r="64" spans="2:12" x14ac:dyDescent="0.25">
      <c r="B64" s="299"/>
      <c r="C64" s="299" t="s">
        <v>707</v>
      </c>
      <c r="D64" s="305">
        <v>0</v>
      </c>
      <c r="E64" s="305">
        <v>1500</v>
      </c>
      <c r="F64" s="305">
        <v>500</v>
      </c>
      <c r="G64" s="305">
        <v>500</v>
      </c>
      <c r="H64" s="305"/>
      <c r="I64" s="304">
        <f>G64-F64</f>
        <v>0</v>
      </c>
      <c r="J64" s="303">
        <f t="shared" si="4"/>
        <v>0</v>
      </c>
      <c r="K64" s="310"/>
      <c r="L64" s="296" t="s">
        <v>202</v>
      </c>
    </row>
    <row r="65" spans="2:11" x14ac:dyDescent="0.25">
      <c r="B65" s="299"/>
      <c r="C65" s="299" t="s">
        <v>709</v>
      </c>
      <c r="D65" s="305">
        <v>2500</v>
      </c>
      <c r="E65" s="305">
        <v>2500</v>
      </c>
      <c r="F65" s="305">
        <v>2500</v>
      </c>
      <c r="G65" s="305">
        <v>2500</v>
      </c>
      <c r="H65" s="305"/>
      <c r="I65" s="304">
        <f>G65-F65</f>
        <v>0</v>
      </c>
      <c r="J65" s="303">
        <f t="shared" si="4"/>
        <v>0</v>
      </c>
      <c r="K65" s="310"/>
    </row>
    <row r="66" spans="2:11" x14ac:dyDescent="0.25">
      <c r="B66" s="299"/>
      <c r="C66" s="319" t="s">
        <v>710</v>
      </c>
      <c r="D66" s="318">
        <v>40100</v>
      </c>
      <c r="E66" s="318">
        <v>0</v>
      </c>
      <c r="F66" s="318">
        <v>0</v>
      </c>
      <c r="G66" s="318">
        <v>0</v>
      </c>
      <c r="H66" s="318"/>
      <c r="I66" s="318">
        <f>G66-F66</f>
        <v>0</v>
      </c>
      <c r="J66" s="317" t="e">
        <f t="shared" si="4"/>
        <v>#DIV/0!</v>
      </c>
      <c r="K66" s="310"/>
    </row>
    <row r="67" spans="2:11" x14ac:dyDescent="0.25">
      <c r="B67" s="299"/>
      <c r="C67" s="299" t="s">
        <v>48</v>
      </c>
      <c r="D67" s="305">
        <v>4000</v>
      </c>
      <c r="E67" s="305">
        <v>4000</v>
      </c>
      <c r="F67" s="305">
        <v>4000</v>
      </c>
      <c r="G67" s="305">
        <v>4000</v>
      </c>
      <c r="H67" s="305"/>
      <c r="I67" s="304">
        <f>G67-F67</f>
        <v>0</v>
      </c>
      <c r="J67" s="303">
        <f t="shared" si="4"/>
        <v>0</v>
      </c>
      <c r="K67" s="310"/>
    </row>
    <row r="68" spans="2:11" x14ac:dyDescent="0.25">
      <c r="B68" s="299"/>
      <c r="C68" s="312" t="s">
        <v>828</v>
      </c>
      <c r="D68" s="305"/>
      <c r="E68" s="305"/>
      <c r="F68" s="305"/>
      <c r="G68" s="311">
        <v>20000</v>
      </c>
      <c r="H68" s="311"/>
      <c r="I68" s="304"/>
      <c r="J68" s="303"/>
      <c r="K68" s="310"/>
    </row>
    <row r="69" spans="2:11" ht="15" customHeight="1" x14ac:dyDescent="0.25">
      <c r="B69" s="299"/>
      <c r="C69" s="299" t="s">
        <v>711</v>
      </c>
      <c r="D69" s="305">
        <v>18500</v>
      </c>
      <c r="E69" s="305">
        <v>25000</v>
      </c>
      <c r="F69" s="305">
        <v>25000</v>
      </c>
      <c r="G69" s="305">
        <v>25000</v>
      </c>
      <c r="H69" s="305"/>
      <c r="I69" s="304">
        <f t="shared" ref="I69:I83" si="5">G69-F69</f>
        <v>0</v>
      </c>
      <c r="J69" s="303">
        <f t="shared" ref="J69:J100" si="6">($G69-$F69)/$F69</f>
        <v>0</v>
      </c>
      <c r="K69" s="310"/>
    </row>
    <row r="70" spans="2:11" x14ac:dyDescent="0.25">
      <c r="B70" s="299"/>
      <c r="C70" s="299" t="s">
        <v>712</v>
      </c>
      <c r="D70" s="305">
        <v>20000</v>
      </c>
      <c r="E70" s="305">
        <v>20000</v>
      </c>
      <c r="F70" s="305">
        <v>20000</v>
      </c>
      <c r="G70" s="305">
        <v>20000</v>
      </c>
      <c r="H70" s="305"/>
      <c r="I70" s="304">
        <f t="shared" si="5"/>
        <v>0</v>
      </c>
      <c r="J70" s="303">
        <f t="shared" si="6"/>
        <v>0</v>
      </c>
      <c r="K70" s="310"/>
    </row>
    <row r="71" spans="2:11" x14ac:dyDescent="0.25">
      <c r="B71" s="299"/>
      <c r="C71" s="299" t="s">
        <v>713</v>
      </c>
      <c r="D71" s="305">
        <v>3000</v>
      </c>
      <c r="E71" s="305">
        <v>3000</v>
      </c>
      <c r="F71" s="305">
        <v>3000</v>
      </c>
      <c r="G71" s="305">
        <v>3000</v>
      </c>
      <c r="H71" s="305"/>
      <c r="I71" s="304">
        <f t="shared" si="5"/>
        <v>0</v>
      </c>
      <c r="J71" s="303">
        <f t="shared" si="6"/>
        <v>0</v>
      </c>
      <c r="K71" s="310"/>
    </row>
    <row r="72" spans="2:11" x14ac:dyDescent="0.25">
      <c r="B72" s="299"/>
      <c r="C72" s="299" t="s">
        <v>714</v>
      </c>
      <c r="D72" s="305">
        <v>30000</v>
      </c>
      <c r="E72" s="305">
        <v>30000</v>
      </c>
      <c r="F72" s="305">
        <v>30000</v>
      </c>
      <c r="G72" s="305">
        <v>30000</v>
      </c>
      <c r="H72" s="305"/>
      <c r="I72" s="304">
        <f t="shared" si="5"/>
        <v>0</v>
      </c>
      <c r="J72" s="303">
        <f t="shared" si="6"/>
        <v>0</v>
      </c>
      <c r="K72" s="310"/>
    </row>
    <row r="73" spans="2:11" x14ac:dyDescent="0.25">
      <c r="B73" s="299"/>
      <c r="C73" s="299" t="s">
        <v>715</v>
      </c>
      <c r="D73" s="305">
        <v>130000</v>
      </c>
      <c r="E73" s="305">
        <v>130000</v>
      </c>
      <c r="F73" s="305">
        <v>130000</v>
      </c>
      <c r="G73" s="305">
        <v>130000</v>
      </c>
      <c r="H73" s="305"/>
      <c r="I73" s="304">
        <f t="shared" si="5"/>
        <v>0</v>
      </c>
      <c r="J73" s="303">
        <f t="shared" si="6"/>
        <v>0</v>
      </c>
      <c r="K73" s="310"/>
    </row>
    <row r="74" spans="2:11" x14ac:dyDescent="0.25">
      <c r="B74" s="299"/>
      <c r="C74" s="299" t="s">
        <v>716</v>
      </c>
      <c r="D74" s="305">
        <v>3500</v>
      </c>
      <c r="E74" s="305">
        <v>3000</v>
      </c>
      <c r="F74" s="305">
        <v>3000</v>
      </c>
      <c r="G74" s="311">
        <v>2500</v>
      </c>
      <c r="H74" s="311"/>
      <c r="I74" s="304">
        <f t="shared" si="5"/>
        <v>-500</v>
      </c>
      <c r="J74" s="303">
        <f t="shared" si="6"/>
        <v>-0.16666666666666666</v>
      </c>
      <c r="K74" s="310"/>
    </row>
    <row r="75" spans="2:11" x14ac:dyDescent="0.25">
      <c r="B75" s="299"/>
      <c r="C75" s="299" t="s">
        <v>717</v>
      </c>
      <c r="D75" s="305">
        <v>2000</v>
      </c>
      <c r="E75" s="305">
        <v>2000</v>
      </c>
      <c r="F75" s="305">
        <v>2000</v>
      </c>
      <c r="G75" s="311">
        <v>3000</v>
      </c>
      <c r="H75" s="311"/>
      <c r="I75" s="304">
        <f t="shared" si="5"/>
        <v>1000</v>
      </c>
      <c r="J75" s="303">
        <f t="shared" si="6"/>
        <v>0.5</v>
      </c>
      <c r="K75" s="310"/>
    </row>
    <row r="76" spans="2:11" x14ac:dyDescent="0.25">
      <c r="B76" s="299"/>
      <c r="C76" s="319" t="s">
        <v>718</v>
      </c>
      <c r="D76" s="318">
        <v>5000</v>
      </c>
      <c r="E76" s="318">
        <v>0</v>
      </c>
      <c r="F76" s="318">
        <v>0</v>
      </c>
      <c r="G76" s="318">
        <v>0</v>
      </c>
      <c r="H76" s="318"/>
      <c r="I76" s="318">
        <f t="shared" si="5"/>
        <v>0</v>
      </c>
      <c r="J76" s="317" t="e">
        <f t="shared" si="6"/>
        <v>#DIV/0!</v>
      </c>
      <c r="K76" s="310"/>
    </row>
    <row r="77" spans="2:11" x14ac:dyDescent="0.25">
      <c r="B77" s="299"/>
      <c r="C77" s="299" t="s">
        <v>719</v>
      </c>
      <c r="D77" s="305">
        <v>1000</v>
      </c>
      <c r="E77" s="305">
        <v>1000</v>
      </c>
      <c r="F77" s="305">
        <v>1000</v>
      </c>
      <c r="G77" s="305">
        <v>1000</v>
      </c>
      <c r="H77" s="305"/>
      <c r="I77" s="304">
        <f t="shared" si="5"/>
        <v>0</v>
      </c>
      <c r="J77" s="303">
        <f t="shared" si="6"/>
        <v>0</v>
      </c>
      <c r="K77" s="310"/>
    </row>
    <row r="78" spans="2:11" x14ac:dyDescent="0.25">
      <c r="B78" s="299"/>
      <c r="C78" s="299" t="s">
        <v>720</v>
      </c>
      <c r="D78" s="305">
        <v>20000</v>
      </c>
      <c r="E78" s="305">
        <v>20000</v>
      </c>
      <c r="F78" s="305">
        <v>20000</v>
      </c>
      <c r="G78" s="305">
        <v>20000</v>
      </c>
      <c r="H78" s="305"/>
      <c r="I78" s="304">
        <f t="shared" si="5"/>
        <v>0</v>
      </c>
      <c r="J78" s="303">
        <f t="shared" si="6"/>
        <v>0</v>
      </c>
      <c r="K78" s="310"/>
    </row>
    <row r="79" spans="2:11" x14ac:dyDescent="0.25">
      <c r="B79" s="309" t="s">
        <v>721</v>
      </c>
      <c r="C79" s="308" t="s">
        <v>9</v>
      </c>
      <c r="D79" s="331">
        <f>SUM(D81:D86)</f>
        <v>17750</v>
      </c>
      <c r="E79" s="331">
        <f>SUM(E80:E86)</f>
        <v>22225</v>
      </c>
      <c r="F79" s="331">
        <f>SUM(F80:F86)</f>
        <v>24525</v>
      </c>
      <c r="G79" s="331">
        <f>SUM(G80:G86)</f>
        <v>18250</v>
      </c>
      <c r="H79" s="331">
        <v>18250</v>
      </c>
      <c r="I79" s="332">
        <f t="shared" si="5"/>
        <v>-6275</v>
      </c>
      <c r="J79" s="30">
        <f t="shared" si="6"/>
        <v>-0.2558613659531091</v>
      </c>
      <c r="K79" s="306"/>
    </row>
    <row r="80" spans="2:11" x14ac:dyDescent="0.25">
      <c r="B80" s="335"/>
      <c r="C80" s="324" t="s">
        <v>817</v>
      </c>
      <c r="D80" s="334">
        <v>0</v>
      </c>
      <c r="E80" s="334">
        <v>0</v>
      </c>
      <c r="F80" s="334">
        <v>1500</v>
      </c>
      <c r="G80" s="334">
        <v>0</v>
      </c>
      <c r="H80" s="334"/>
      <c r="I80" s="318">
        <f t="shared" si="5"/>
        <v>-1500</v>
      </c>
      <c r="J80" s="317">
        <f t="shared" si="6"/>
        <v>-1</v>
      </c>
      <c r="K80" s="306"/>
    </row>
    <row r="81" spans="2:11" x14ac:dyDescent="0.25">
      <c r="B81" s="299"/>
      <c r="C81" s="299" t="s">
        <v>722</v>
      </c>
      <c r="D81" s="305">
        <v>4500</v>
      </c>
      <c r="E81" s="305">
        <v>5625</v>
      </c>
      <c r="F81" s="305">
        <v>5625</v>
      </c>
      <c r="G81" s="311">
        <v>4500</v>
      </c>
      <c r="H81" s="311"/>
      <c r="I81" s="304">
        <f t="shared" si="5"/>
        <v>-1125</v>
      </c>
      <c r="J81" s="303">
        <f t="shared" si="6"/>
        <v>-0.2</v>
      </c>
      <c r="K81" s="310"/>
    </row>
    <row r="82" spans="2:11" x14ac:dyDescent="0.25">
      <c r="B82" s="299"/>
      <c r="C82" s="299" t="s">
        <v>829</v>
      </c>
      <c r="D82" s="304">
        <v>500</v>
      </c>
      <c r="E82" s="304">
        <v>500</v>
      </c>
      <c r="F82" s="304">
        <v>500</v>
      </c>
      <c r="G82" s="304">
        <v>250</v>
      </c>
      <c r="H82" s="304"/>
      <c r="I82" s="304">
        <f t="shared" si="5"/>
        <v>-250</v>
      </c>
      <c r="J82" s="303">
        <f t="shared" si="6"/>
        <v>-0.5</v>
      </c>
      <c r="K82" s="310"/>
    </row>
    <row r="83" spans="2:11" x14ac:dyDescent="0.25">
      <c r="B83" s="299"/>
      <c r="C83" s="299" t="s">
        <v>724</v>
      </c>
      <c r="D83" s="305">
        <v>3000</v>
      </c>
      <c r="E83" s="305">
        <v>3600</v>
      </c>
      <c r="F83" s="305">
        <v>3600</v>
      </c>
      <c r="G83" s="311">
        <v>2500</v>
      </c>
      <c r="H83" s="311"/>
      <c r="I83" s="304">
        <f t="shared" si="5"/>
        <v>-1100</v>
      </c>
      <c r="J83" s="303">
        <f t="shared" si="6"/>
        <v>-0.30555555555555558</v>
      </c>
      <c r="K83" s="310"/>
    </row>
    <row r="84" spans="2:11" x14ac:dyDescent="0.25">
      <c r="B84" s="299"/>
      <c r="C84" s="299" t="s">
        <v>165</v>
      </c>
      <c r="D84" s="305">
        <v>2750</v>
      </c>
      <c r="E84" s="305">
        <v>6500</v>
      </c>
      <c r="F84" s="305">
        <v>7000</v>
      </c>
      <c r="G84" s="333">
        <v>5000</v>
      </c>
      <c r="H84" s="333"/>
      <c r="I84" s="304">
        <f>$G84-$F84</f>
        <v>-2000</v>
      </c>
      <c r="J84" s="303">
        <f t="shared" si="6"/>
        <v>-0.2857142857142857</v>
      </c>
      <c r="K84" s="310"/>
    </row>
    <row r="85" spans="2:11" x14ac:dyDescent="0.25">
      <c r="B85" s="299"/>
      <c r="C85" s="299" t="s">
        <v>726</v>
      </c>
      <c r="D85" s="305">
        <v>6000</v>
      </c>
      <c r="E85" s="305">
        <v>6000</v>
      </c>
      <c r="F85" s="305">
        <v>6000</v>
      </c>
      <c r="G85" s="305">
        <v>6000</v>
      </c>
      <c r="H85" s="305"/>
      <c r="I85" s="304">
        <f>$G85-$F85</f>
        <v>0</v>
      </c>
      <c r="J85" s="303">
        <f t="shared" si="6"/>
        <v>0</v>
      </c>
      <c r="K85" s="310"/>
    </row>
    <row r="86" spans="2:11" x14ac:dyDescent="0.25">
      <c r="B86" s="299"/>
      <c r="C86" s="319" t="s">
        <v>727</v>
      </c>
      <c r="D86" s="318">
        <v>1000</v>
      </c>
      <c r="E86" s="318">
        <v>0</v>
      </c>
      <c r="F86" s="318">
        <v>300</v>
      </c>
      <c r="G86" s="318">
        <v>0</v>
      </c>
      <c r="H86" s="318"/>
      <c r="I86" s="318">
        <f>$G86-$F86</f>
        <v>-300</v>
      </c>
      <c r="J86" s="317">
        <f t="shared" si="6"/>
        <v>-1</v>
      </c>
      <c r="K86" s="310"/>
    </row>
    <row r="87" spans="2:11" x14ac:dyDescent="0.25">
      <c r="B87" s="309" t="s">
        <v>728</v>
      </c>
      <c r="C87" s="308" t="s">
        <v>9</v>
      </c>
      <c r="D87" s="307">
        <f>SUM(D88:D94)</f>
        <v>83100.460000000006</v>
      </c>
      <c r="E87" s="307">
        <f>SUM(E88:E94)</f>
        <v>84554.469200000007</v>
      </c>
      <c r="F87" s="307">
        <f>SUM(F88:F94)</f>
        <v>87437.08</v>
      </c>
      <c r="G87" s="307">
        <f>SUM(G88:G94)</f>
        <v>86987.08</v>
      </c>
      <c r="H87" s="307">
        <v>86987.08</v>
      </c>
      <c r="I87" s="332">
        <f>G87-F87</f>
        <v>-450</v>
      </c>
      <c r="J87" s="30">
        <f t="shared" si="6"/>
        <v>-5.1465579591633203E-3</v>
      </c>
      <c r="K87" s="310"/>
    </row>
    <row r="88" spans="2:11" x14ac:dyDescent="0.25">
      <c r="B88" s="299"/>
      <c r="C88" s="299" t="s">
        <v>729</v>
      </c>
      <c r="D88" s="305">
        <v>72700.460000000006</v>
      </c>
      <c r="E88" s="305">
        <v>74154.469200000007</v>
      </c>
      <c r="F88" s="305">
        <v>75637.08</v>
      </c>
      <c r="G88" s="305">
        <v>75637.08</v>
      </c>
      <c r="H88" s="305"/>
      <c r="I88" s="304">
        <f t="shared" ref="I88:I97" si="7">$G88-$F88</f>
        <v>0</v>
      </c>
      <c r="J88" s="303">
        <f t="shared" si="6"/>
        <v>0</v>
      </c>
      <c r="K88" s="310"/>
    </row>
    <row r="89" spans="2:11" x14ac:dyDescent="0.25">
      <c r="B89" s="299"/>
      <c r="C89" s="299" t="s">
        <v>730</v>
      </c>
      <c r="D89" s="305">
        <v>3300</v>
      </c>
      <c r="E89" s="305">
        <v>3300</v>
      </c>
      <c r="F89" s="305">
        <v>4000</v>
      </c>
      <c r="G89" s="311">
        <v>3700</v>
      </c>
      <c r="H89" s="311"/>
      <c r="I89" s="304">
        <f t="shared" si="7"/>
        <v>-300</v>
      </c>
      <c r="J89" s="303">
        <f t="shared" si="6"/>
        <v>-7.4999999999999997E-2</v>
      </c>
      <c r="K89" s="310"/>
    </row>
    <row r="90" spans="2:11" x14ac:dyDescent="0.25">
      <c r="B90" s="299"/>
      <c r="C90" s="299" t="s">
        <v>632</v>
      </c>
      <c r="D90" s="305">
        <v>1850</v>
      </c>
      <c r="E90" s="305">
        <v>1850</v>
      </c>
      <c r="F90" s="305">
        <v>1850</v>
      </c>
      <c r="G90" s="305">
        <v>1850</v>
      </c>
      <c r="H90" s="305"/>
      <c r="I90" s="304">
        <f t="shared" si="7"/>
        <v>0</v>
      </c>
      <c r="J90" s="303">
        <f t="shared" si="6"/>
        <v>0</v>
      </c>
      <c r="K90" s="310"/>
    </row>
    <row r="91" spans="2:11" x14ac:dyDescent="0.25">
      <c r="B91" s="299"/>
      <c r="C91" s="299" t="s">
        <v>731</v>
      </c>
      <c r="D91" s="305">
        <v>1800</v>
      </c>
      <c r="E91" s="305">
        <v>1800</v>
      </c>
      <c r="F91" s="305">
        <v>1800</v>
      </c>
      <c r="G91" s="305">
        <v>1800</v>
      </c>
      <c r="H91" s="305"/>
      <c r="I91" s="304">
        <f t="shared" si="7"/>
        <v>0</v>
      </c>
      <c r="J91" s="303">
        <f t="shared" si="6"/>
        <v>0</v>
      </c>
      <c r="K91" s="310"/>
    </row>
    <row r="92" spans="2:11" x14ac:dyDescent="0.25">
      <c r="B92" s="299"/>
      <c r="C92" s="299" t="s">
        <v>732</v>
      </c>
      <c r="D92" s="305">
        <v>1750</v>
      </c>
      <c r="E92" s="305">
        <v>1750</v>
      </c>
      <c r="F92" s="305">
        <v>1750</v>
      </c>
      <c r="G92" s="305">
        <v>1750</v>
      </c>
      <c r="H92" s="305"/>
      <c r="I92" s="304">
        <f t="shared" si="7"/>
        <v>0</v>
      </c>
      <c r="J92" s="303">
        <f t="shared" si="6"/>
        <v>0</v>
      </c>
      <c r="K92" s="310"/>
    </row>
    <row r="93" spans="2:11" x14ac:dyDescent="0.25">
      <c r="B93" s="299"/>
      <c r="C93" s="299" t="s">
        <v>733</v>
      </c>
      <c r="D93" s="305">
        <v>1250</v>
      </c>
      <c r="E93" s="305">
        <v>1250</v>
      </c>
      <c r="F93" s="305">
        <v>1950</v>
      </c>
      <c r="G93" s="311">
        <v>1800</v>
      </c>
      <c r="H93" s="311"/>
      <c r="I93" s="304">
        <f t="shared" si="7"/>
        <v>-150</v>
      </c>
      <c r="J93" s="303">
        <f t="shared" si="6"/>
        <v>-7.6923076923076927E-2</v>
      </c>
      <c r="K93" s="310"/>
    </row>
    <row r="94" spans="2:11" x14ac:dyDescent="0.25">
      <c r="B94" s="299"/>
      <c r="C94" s="299" t="s">
        <v>734</v>
      </c>
      <c r="D94" s="305">
        <v>450</v>
      </c>
      <c r="E94" s="305">
        <v>450</v>
      </c>
      <c r="F94" s="305">
        <v>450</v>
      </c>
      <c r="G94" s="305">
        <v>450</v>
      </c>
      <c r="H94" s="305"/>
      <c r="I94" s="304">
        <f t="shared" si="7"/>
        <v>0</v>
      </c>
      <c r="J94" s="303">
        <f t="shared" si="6"/>
        <v>0</v>
      </c>
      <c r="K94" s="310"/>
    </row>
    <row r="95" spans="2:11" x14ac:dyDescent="0.25">
      <c r="B95" s="309" t="s">
        <v>249</v>
      </c>
      <c r="C95" s="308" t="s">
        <v>9</v>
      </c>
      <c r="D95" s="307">
        <v>179246.11</v>
      </c>
      <c r="E95" s="307">
        <v>179246.11</v>
      </c>
      <c r="F95" s="307">
        <v>179246.11</v>
      </c>
      <c r="G95" s="307">
        <v>185000</v>
      </c>
      <c r="H95" s="307">
        <v>185000</v>
      </c>
      <c r="I95" s="307">
        <f t="shared" si="7"/>
        <v>5753.890000000014</v>
      </c>
      <c r="J95" s="30">
        <f t="shared" si="6"/>
        <v>3.2100501372107959E-2</v>
      </c>
      <c r="K95" s="306"/>
    </row>
    <row r="96" spans="2:11" x14ac:dyDescent="0.25">
      <c r="B96" s="299"/>
      <c r="C96" s="299" t="s">
        <v>735</v>
      </c>
      <c r="D96" s="305"/>
      <c r="E96" s="305"/>
      <c r="F96" s="305"/>
      <c r="G96" s="305"/>
      <c r="H96" s="305"/>
      <c r="I96" s="304">
        <f t="shared" si="7"/>
        <v>0</v>
      </c>
      <c r="J96" s="303" t="e">
        <f t="shared" si="6"/>
        <v>#DIV/0!</v>
      </c>
      <c r="K96" s="310"/>
    </row>
    <row r="97" spans="2:11" x14ac:dyDescent="0.25">
      <c r="B97" s="309" t="s">
        <v>741</v>
      </c>
      <c r="C97" s="308" t="s">
        <v>9</v>
      </c>
      <c r="D97" s="307">
        <f>SUM(D98)</f>
        <v>2500</v>
      </c>
      <c r="E97" s="307">
        <f>SUM(E98)</f>
        <v>2500</v>
      </c>
      <c r="F97" s="307">
        <f>SUM(F98)</f>
        <v>3000</v>
      </c>
      <c r="G97" s="307">
        <f>SUM(G98)</f>
        <v>2500</v>
      </c>
      <c r="H97" s="307">
        <v>2500</v>
      </c>
      <c r="I97" s="307">
        <f t="shared" si="7"/>
        <v>-500</v>
      </c>
      <c r="J97" s="30">
        <f t="shared" si="6"/>
        <v>-0.16666666666666666</v>
      </c>
      <c r="K97" s="306"/>
    </row>
    <row r="98" spans="2:11" x14ac:dyDescent="0.25">
      <c r="B98" s="299"/>
      <c r="C98" s="299" t="s">
        <v>742</v>
      </c>
      <c r="D98" s="327">
        <v>2500</v>
      </c>
      <c r="E98" s="327">
        <v>2500</v>
      </c>
      <c r="F98" s="327">
        <v>3000</v>
      </c>
      <c r="G98" s="326">
        <v>2500</v>
      </c>
      <c r="H98" s="305"/>
      <c r="I98" s="327">
        <f>G98-F98</f>
        <v>-500</v>
      </c>
      <c r="J98" s="330">
        <f t="shared" si="6"/>
        <v>-0.16666666666666666</v>
      </c>
      <c r="K98" s="310"/>
    </row>
    <row r="99" spans="2:11" x14ac:dyDescent="0.25">
      <c r="B99" s="309" t="s">
        <v>744</v>
      </c>
      <c r="C99" s="308" t="s">
        <v>9</v>
      </c>
      <c r="D99" s="307">
        <f>SUM(D100)</f>
        <v>1500</v>
      </c>
      <c r="E99" s="307">
        <f>SUM(E100)</f>
        <v>1500</v>
      </c>
      <c r="F99" s="307">
        <f>SUM(F100)</f>
        <v>1500</v>
      </c>
      <c r="G99" s="307">
        <f>G100</f>
        <v>2500</v>
      </c>
      <c r="H99" s="307">
        <v>2500</v>
      </c>
      <c r="I99" s="307">
        <f t="shared" ref="I99:I130" si="8">$G99-$F99</f>
        <v>1000</v>
      </c>
      <c r="J99" s="30">
        <f t="shared" si="6"/>
        <v>0.66666666666666663</v>
      </c>
      <c r="K99" s="306"/>
    </row>
    <row r="100" spans="2:11" x14ac:dyDescent="0.25">
      <c r="B100" s="299"/>
      <c r="C100" s="299" t="s">
        <v>745</v>
      </c>
      <c r="D100" s="305">
        <v>1500</v>
      </c>
      <c r="E100" s="305">
        <v>1500</v>
      </c>
      <c r="F100" s="305">
        <v>1500</v>
      </c>
      <c r="G100" s="311">
        <v>2500</v>
      </c>
      <c r="H100" s="311"/>
      <c r="I100" s="304">
        <f t="shared" si="8"/>
        <v>1000</v>
      </c>
      <c r="J100" s="303">
        <f t="shared" si="6"/>
        <v>0.66666666666666663</v>
      </c>
      <c r="K100" s="310"/>
    </row>
    <row r="101" spans="2:11" x14ac:dyDescent="0.25">
      <c r="B101" s="309" t="s">
        <v>748</v>
      </c>
      <c r="C101" s="308" t="s">
        <v>9</v>
      </c>
      <c r="D101" s="307">
        <f>SUM(D102)</f>
        <v>1000</v>
      </c>
      <c r="E101" s="307">
        <f>SUM(E102)</f>
        <v>1000</v>
      </c>
      <c r="F101" s="307">
        <f>SUM(F102)</f>
        <v>1000</v>
      </c>
      <c r="G101" s="307">
        <f>G102</f>
        <v>1000</v>
      </c>
      <c r="H101" s="307">
        <v>1000</v>
      </c>
      <c r="I101" s="307">
        <f t="shared" si="8"/>
        <v>0</v>
      </c>
      <c r="J101" s="30">
        <f t="shared" ref="J101:J132" si="9">($G101-$F101)/$F101</f>
        <v>0</v>
      </c>
      <c r="K101" s="306"/>
    </row>
    <row r="102" spans="2:11" x14ac:dyDescent="0.25">
      <c r="B102" s="299"/>
      <c r="C102" s="299" t="s">
        <v>749</v>
      </c>
      <c r="D102" s="305">
        <v>1000</v>
      </c>
      <c r="E102" s="305">
        <v>1000</v>
      </c>
      <c r="F102" s="305">
        <v>1000</v>
      </c>
      <c r="G102" s="305">
        <v>1000</v>
      </c>
      <c r="H102" s="305"/>
      <c r="I102" s="304">
        <f t="shared" si="8"/>
        <v>0</v>
      </c>
      <c r="J102" s="303">
        <f t="shared" si="9"/>
        <v>0</v>
      </c>
      <c r="K102" s="310"/>
    </row>
    <row r="103" spans="2:11" x14ac:dyDescent="0.25">
      <c r="B103" s="309" t="s">
        <v>750</v>
      </c>
      <c r="C103" s="308" t="s">
        <v>9</v>
      </c>
      <c r="D103" s="307">
        <f>SUM(D104:D105)</f>
        <v>4500</v>
      </c>
      <c r="E103" s="307">
        <f>SUM(E104:E105)</f>
        <v>3000</v>
      </c>
      <c r="F103" s="307">
        <f>SUM(F104:F105)</f>
        <v>3000</v>
      </c>
      <c r="G103" s="307">
        <f>SUM(G104:G105)</f>
        <v>3000</v>
      </c>
      <c r="H103" s="307">
        <v>3000</v>
      </c>
      <c r="I103" s="307">
        <f t="shared" si="8"/>
        <v>0</v>
      </c>
      <c r="J103" s="30">
        <f t="shared" si="9"/>
        <v>0</v>
      </c>
      <c r="K103" s="306"/>
    </row>
    <row r="104" spans="2:11" x14ac:dyDescent="0.25">
      <c r="B104" s="299"/>
      <c r="C104" s="299" t="s">
        <v>751</v>
      </c>
      <c r="D104" s="305">
        <v>2500</v>
      </c>
      <c r="E104" s="305">
        <v>1500</v>
      </c>
      <c r="F104" s="305">
        <v>1500</v>
      </c>
      <c r="G104" s="305">
        <v>1500</v>
      </c>
      <c r="H104" s="305"/>
      <c r="I104" s="304">
        <f t="shared" si="8"/>
        <v>0</v>
      </c>
      <c r="J104" s="303">
        <f t="shared" si="9"/>
        <v>0</v>
      </c>
      <c r="K104" s="310"/>
    </row>
    <row r="105" spans="2:11" x14ac:dyDescent="0.25">
      <c r="B105" s="299"/>
      <c r="C105" s="299" t="s">
        <v>752</v>
      </c>
      <c r="D105" s="305">
        <v>2000</v>
      </c>
      <c r="E105" s="305">
        <v>1500</v>
      </c>
      <c r="F105" s="305">
        <v>1500</v>
      </c>
      <c r="G105" s="305">
        <v>1500</v>
      </c>
      <c r="H105" s="305"/>
      <c r="I105" s="304">
        <f t="shared" si="8"/>
        <v>0</v>
      </c>
      <c r="J105" s="303">
        <f t="shared" si="9"/>
        <v>0</v>
      </c>
      <c r="K105" s="310"/>
    </row>
    <row r="106" spans="2:11" x14ac:dyDescent="0.25">
      <c r="B106" s="309" t="s">
        <v>753</v>
      </c>
      <c r="C106" s="308" t="s">
        <v>9</v>
      </c>
      <c r="D106" s="307">
        <f>SUM(D107:D115)</f>
        <v>85800</v>
      </c>
      <c r="E106" s="307">
        <f>SUM(E107:E115)</f>
        <v>131150</v>
      </c>
      <c r="F106" s="307">
        <f>SUM(F107:F115)</f>
        <v>145150</v>
      </c>
      <c r="G106" s="307">
        <f>SUM(G107:G115)</f>
        <v>69150.2</v>
      </c>
      <c r="H106" s="307">
        <v>69150.2</v>
      </c>
      <c r="I106" s="307">
        <f t="shared" si="8"/>
        <v>-75999.8</v>
      </c>
      <c r="J106" s="30">
        <f t="shared" si="9"/>
        <v>-0.52359490182569757</v>
      </c>
      <c r="K106" s="306"/>
    </row>
    <row r="107" spans="2:11" x14ac:dyDescent="0.25">
      <c r="B107" s="299"/>
      <c r="C107" s="299" t="s">
        <v>754</v>
      </c>
      <c r="D107" s="305">
        <v>60000</v>
      </c>
      <c r="E107" s="305">
        <v>100000</v>
      </c>
      <c r="F107" s="305">
        <v>100000</v>
      </c>
      <c r="G107" s="311">
        <v>45000</v>
      </c>
      <c r="H107" s="311"/>
      <c r="I107" s="304">
        <f t="shared" si="8"/>
        <v>-55000</v>
      </c>
      <c r="J107" s="303">
        <f t="shared" si="9"/>
        <v>-0.55000000000000004</v>
      </c>
      <c r="K107" s="310"/>
    </row>
    <row r="108" spans="2:11" x14ac:dyDescent="0.25">
      <c r="B108" s="299"/>
      <c r="C108" s="299" t="s">
        <v>755</v>
      </c>
      <c r="D108" s="305">
        <v>8000</v>
      </c>
      <c r="E108" s="305">
        <v>12000</v>
      </c>
      <c r="F108" s="305">
        <v>18500</v>
      </c>
      <c r="G108" s="311">
        <v>8000.2</v>
      </c>
      <c r="H108" s="311"/>
      <c r="I108" s="304">
        <f t="shared" si="8"/>
        <v>-10499.8</v>
      </c>
      <c r="J108" s="303">
        <f t="shared" si="9"/>
        <v>-0.56755675675675676</v>
      </c>
      <c r="K108" s="310"/>
    </row>
    <row r="109" spans="2:11" x14ac:dyDescent="0.25">
      <c r="B109" s="299"/>
      <c r="C109" s="299" t="s">
        <v>756</v>
      </c>
      <c r="D109" s="305">
        <v>7000</v>
      </c>
      <c r="E109" s="305">
        <v>9000</v>
      </c>
      <c r="F109" s="305">
        <v>16500</v>
      </c>
      <c r="G109" s="311">
        <v>8000</v>
      </c>
      <c r="H109" s="311"/>
      <c r="I109" s="304">
        <f t="shared" si="8"/>
        <v>-8500</v>
      </c>
      <c r="J109" s="303">
        <f t="shared" si="9"/>
        <v>-0.51515151515151514</v>
      </c>
      <c r="K109" s="310"/>
    </row>
    <row r="110" spans="2:11" x14ac:dyDescent="0.25">
      <c r="B110" s="299"/>
      <c r="C110" s="299" t="s">
        <v>757</v>
      </c>
      <c r="D110" s="305">
        <v>300</v>
      </c>
      <c r="E110" s="305">
        <v>650</v>
      </c>
      <c r="F110" s="305">
        <v>650</v>
      </c>
      <c r="G110" s="311">
        <v>400</v>
      </c>
      <c r="H110" s="311"/>
      <c r="I110" s="304">
        <f t="shared" si="8"/>
        <v>-250</v>
      </c>
      <c r="J110" s="303">
        <f t="shared" si="9"/>
        <v>-0.38461538461538464</v>
      </c>
      <c r="K110" s="310"/>
    </row>
    <row r="111" spans="2:11" x14ac:dyDescent="0.25">
      <c r="B111" s="299"/>
      <c r="C111" s="299" t="s">
        <v>758</v>
      </c>
      <c r="D111" s="305">
        <v>2000</v>
      </c>
      <c r="E111" s="305">
        <v>4000</v>
      </c>
      <c r="F111" s="305">
        <v>4000</v>
      </c>
      <c r="G111" s="311">
        <v>2500</v>
      </c>
      <c r="H111" s="311"/>
      <c r="I111" s="304">
        <f t="shared" si="8"/>
        <v>-1500</v>
      </c>
      <c r="J111" s="303">
        <f t="shared" si="9"/>
        <v>-0.375</v>
      </c>
      <c r="K111" s="310"/>
    </row>
    <row r="112" spans="2:11" x14ac:dyDescent="0.25">
      <c r="B112" s="299"/>
      <c r="C112" s="299" t="s">
        <v>759</v>
      </c>
      <c r="D112" s="305">
        <v>500</v>
      </c>
      <c r="E112" s="305">
        <v>500</v>
      </c>
      <c r="F112" s="305">
        <v>500</v>
      </c>
      <c r="G112" s="305">
        <v>500</v>
      </c>
      <c r="H112" s="305"/>
      <c r="I112" s="304">
        <f t="shared" si="8"/>
        <v>0</v>
      </c>
      <c r="J112" s="303">
        <f t="shared" si="9"/>
        <v>0</v>
      </c>
      <c r="K112" s="310"/>
    </row>
    <row r="113" spans="2:11" x14ac:dyDescent="0.25">
      <c r="B113" s="299"/>
      <c r="C113" s="319" t="s">
        <v>760</v>
      </c>
      <c r="D113" s="318">
        <v>2000</v>
      </c>
      <c r="E113" s="318">
        <v>0</v>
      </c>
      <c r="F113" s="318">
        <v>0</v>
      </c>
      <c r="G113" s="318">
        <v>0</v>
      </c>
      <c r="H113" s="318"/>
      <c r="I113" s="318">
        <f t="shared" si="8"/>
        <v>0</v>
      </c>
      <c r="J113" s="317" t="e">
        <f t="shared" si="9"/>
        <v>#DIV/0!</v>
      </c>
      <c r="K113" s="310"/>
    </row>
    <row r="114" spans="2:11" x14ac:dyDescent="0.25">
      <c r="B114" s="299"/>
      <c r="C114" s="299" t="s">
        <v>762</v>
      </c>
      <c r="D114" s="305">
        <v>3500</v>
      </c>
      <c r="E114" s="305">
        <v>2500</v>
      </c>
      <c r="F114" s="305">
        <v>2500</v>
      </c>
      <c r="G114" s="329">
        <v>2250</v>
      </c>
      <c r="H114" s="329"/>
      <c r="I114" s="304">
        <f t="shared" si="8"/>
        <v>-250</v>
      </c>
      <c r="J114" s="303">
        <f t="shared" si="9"/>
        <v>-0.1</v>
      </c>
      <c r="K114" s="310"/>
    </row>
    <row r="115" spans="2:11" x14ac:dyDescent="0.25">
      <c r="B115" s="299"/>
      <c r="C115" s="299" t="s">
        <v>751</v>
      </c>
      <c r="D115" s="305">
        <v>2500</v>
      </c>
      <c r="E115" s="305">
        <v>2500</v>
      </c>
      <c r="F115" s="305">
        <v>2500</v>
      </c>
      <c r="G115" s="305">
        <v>2500</v>
      </c>
      <c r="H115" s="305"/>
      <c r="I115" s="304">
        <f t="shared" si="8"/>
        <v>0</v>
      </c>
      <c r="J115" s="303">
        <f t="shared" si="9"/>
        <v>0</v>
      </c>
      <c r="K115" s="310"/>
    </row>
    <row r="116" spans="2:11" x14ac:dyDescent="0.25">
      <c r="B116" s="309" t="s">
        <v>830</v>
      </c>
      <c r="C116" s="308" t="s">
        <v>9</v>
      </c>
      <c r="D116" s="307">
        <f>SUM(D117:D118)</f>
        <v>15000</v>
      </c>
      <c r="E116" s="307">
        <f>SUM(E117:E118)</f>
        <v>12500</v>
      </c>
      <c r="F116" s="307">
        <f>SUM(F117:F120)</f>
        <v>27500</v>
      </c>
      <c r="G116" s="307">
        <f>SUM(G117:G120)</f>
        <v>22000</v>
      </c>
      <c r="H116" s="307">
        <v>22000</v>
      </c>
      <c r="I116" s="307">
        <f t="shared" si="8"/>
        <v>-5500</v>
      </c>
      <c r="J116" s="30">
        <f t="shared" si="9"/>
        <v>-0.2</v>
      </c>
      <c r="K116" s="306"/>
    </row>
    <row r="117" spans="2:11" x14ac:dyDescent="0.25">
      <c r="B117" s="299"/>
      <c r="C117" s="299" t="s">
        <v>764</v>
      </c>
      <c r="D117" s="305">
        <v>5000</v>
      </c>
      <c r="E117" s="305">
        <v>5000</v>
      </c>
      <c r="F117" s="305">
        <v>10000</v>
      </c>
      <c r="G117" s="311">
        <v>7000</v>
      </c>
      <c r="H117" s="311"/>
      <c r="I117" s="304">
        <f t="shared" si="8"/>
        <v>-3000</v>
      </c>
      <c r="J117" s="303">
        <f t="shared" si="9"/>
        <v>-0.3</v>
      </c>
      <c r="K117" s="310"/>
    </row>
    <row r="118" spans="2:11" x14ac:dyDescent="0.25">
      <c r="B118" s="299"/>
      <c r="C118" s="299" t="s">
        <v>766</v>
      </c>
      <c r="D118" s="305">
        <v>10000</v>
      </c>
      <c r="E118" s="305">
        <v>7500</v>
      </c>
      <c r="F118" s="305">
        <v>7500</v>
      </c>
      <c r="G118" s="311">
        <v>5000</v>
      </c>
      <c r="H118" s="311"/>
      <c r="I118" s="304">
        <f t="shared" si="8"/>
        <v>-2500</v>
      </c>
      <c r="J118" s="303">
        <f t="shared" si="9"/>
        <v>-0.33333333333333331</v>
      </c>
      <c r="K118" s="310"/>
    </row>
    <row r="119" spans="2:11" x14ac:dyDescent="0.25">
      <c r="B119" s="299"/>
      <c r="C119" s="299" t="s">
        <v>831</v>
      </c>
      <c r="D119" s="305"/>
      <c r="E119" s="305"/>
      <c r="F119" s="305">
        <v>5000</v>
      </c>
      <c r="G119" s="305">
        <v>5000</v>
      </c>
      <c r="H119" s="305"/>
      <c r="I119" s="304">
        <f t="shared" si="8"/>
        <v>0</v>
      </c>
      <c r="J119" s="303">
        <f t="shared" si="9"/>
        <v>0</v>
      </c>
      <c r="K119" s="310"/>
    </row>
    <row r="120" spans="2:11" x14ac:dyDescent="0.25">
      <c r="B120" s="299"/>
      <c r="C120" s="299" t="s">
        <v>769</v>
      </c>
      <c r="D120" s="305"/>
      <c r="E120" s="305"/>
      <c r="F120" s="305">
        <v>5000</v>
      </c>
      <c r="G120" s="305">
        <v>5000</v>
      </c>
      <c r="H120" s="305"/>
      <c r="I120" s="304">
        <f t="shared" si="8"/>
        <v>0</v>
      </c>
      <c r="J120" s="303">
        <f t="shared" si="9"/>
        <v>0</v>
      </c>
      <c r="K120" s="310"/>
    </row>
    <row r="121" spans="2:11" x14ac:dyDescent="0.25">
      <c r="B121" s="324" t="s">
        <v>770</v>
      </c>
      <c r="C121" s="324" t="s">
        <v>9</v>
      </c>
      <c r="D121" s="322">
        <f>SUM(D122)</f>
        <v>2500</v>
      </c>
      <c r="E121" s="322">
        <f>SUM(E122)</f>
        <v>2500</v>
      </c>
      <c r="F121" s="322">
        <f>SUM(F122)</f>
        <v>2500</v>
      </c>
      <c r="G121" s="322">
        <f>SUM(G122:G122)</f>
        <v>0</v>
      </c>
      <c r="H121" s="322"/>
      <c r="I121" s="322">
        <f t="shared" si="8"/>
        <v>-2500</v>
      </c>
      <c r="J121" s="323">
        <f t="shared" si="9"/>
        <v>-1</v>
      </c>
      <c r="K121" s="306"/>
    </row>
    <row r="122" spans="2:11" x14ac:dyDescent="0.25">
      <c r="B122" s="299"/>
      <c r="C122" s="319" t="s">
        <v>764</v>
      </c>
      <c r="D122" s="318">
        <v>2500</v>
      </c>
      <c r="E122" s="318">
        <v>2500</v>
      </c>
      <c r="F122" s="318">
        <v>2500</v>
      </c>
      <c r="G122" s="318">
        <v>0</v>
      </c>
      <c r="H122" s="318"/>
      <c r="I122" s="318">
        <f t="shared" si="8"/>
        <v>-2500</v>
      </c>
      <c r="J122" s="323">
        <f t="shared" si="9"/>
        <v>-1</v>
      </c>
      <c r="K122" s="310"/>
    </row>
    <row r="123" spans="2:11" x14ac:dyDescent="0.25">
      <c r="B123" s="328" t="s">
        <v>832</v>
      </c>
      <c r="C123" s="308" t="s">
        <v>9</v>
      </c>
      <c r="D123" s="307">
        <f>SUM(D124)</f>
        <v>3000</v>
      </c>
      <c r="E123" s="307">
        <f>SUM(E124)</f>
        <v>3000</v>
      </c>
      <c r="F123" s="307">
        <f>SUM(F124)</f>
        <v>5000</v>
      </c>
      <c r="G123" s="307">
        <f>SUM(G124)</f>
        <v>4000</v>
      </c>
      <c r="H123" s="307">
        <v>4000</v>
      </c>
      <c r="I123" s="307">
        <f t="shared" si="8"/>
        <v>-1000</v>
      </c>
      <c r="J123" s="30">
        <f t="shared" si="9"/>
        <v>-0.2</v>
      </c>
      <c r="K123" s="306"/>
    </row>
    <row r="124" spans="2:11" x14ac:dyDescent="0.25">
      <c r="B124" s="299"/>
      <c r="C124" s="299" t="s">
        <v>764</v>
      </c>
      <c r="D124" s="305">
        <v>3000</v>
      </c>
      <c r="E124" s="305">
        <v>3000</v>
      </c>
      <c r="F124" s="305">
        <v>5000</v>
      </c>
      <c r="G124" s="311">
        <v>4000</v>
      </c>
      <c r="H124" s="311"/>
      <c r="I124" s="304">
        <f t="shared" si="8"/>
        <v>-1000</v>
      </c>
      <c r="J124" s="303">
        <f t="shared" si="9"/>
        <v>-0.2</v>
      </c>
      <c r="K124" s="310"/>
    </row>
    <row r="125" spans="2:11" x14ac:dyDescent="0.25">
      <c r="B125" s="309" t="s">
        <v>11</v>
      </c>
      <c r="C125" s="308" t="s">
        <v>9</v>
      </c>
      <c r="D125" s="307">
        <f>SUM(D126:D127)</f>
        <v>14000</v>
      </c>
      <c r="E125" s="307">
        <f>SUM(E126:E127)</f>
        <v>22000</v>
      </c>
      <c r="F125" s="307">
        <f>SUM(F126:F127)</f>
        <v>22000</v>
      </c>
      <c r="G125" s="307">
        <f>SUM(G126:G127)</f>
        <v>0</v>
      </c>
      <c r="H125" s="307"/>
      <c r="I125" s="307">
        <f t="shared" si="8"/>
        <v>-22000</v>
      </c>
      <c r="J125" s="30">
        <f t="shared" si="9"/>
        <v>-1</v>
      </c>
      <c r="K125" s="310"/>
    </row>
    <row r="126" spans="2:11" x14ac:dyDescent="0.25">
      <c r="B126" s="299"/>
      <c r="C126" s="299" t="s">
        <v>764</v>
      </c>
      <c r="D126" s="305">
        <v>6000</v>
      </c>
      <c r="E126" s="305">
        <v>6000</v>
      </c>
      <c r="F126" s="305">
        <v>6000</v>
      </c>
      <c r="G126" s="311">
        <v>0</v>
      </c>
      <c r="H126" s="311"/>
      <c r="I126" s="304">
        <f t="shared" si="8"/>
        <v>-6000</v>
      </c>
      <c r="J126" s="303">
        <f t="shared" si="9"/>
        <v>-1</v>
      </c>
      <c r="K126" s="310"/>
    </row>
    <row r="127" spans="2:11" x14ac:dyDescent="0.25">
      <c r="B127" s="299"/>
      <c r="C127" s="299" t="s">
        <v>775</v>
      </c>
      <c r="D127" s="305">
        <v>8000</v>
      </c>
      <c r="E127" s="305">
        <v>16000</v>
      </c>
      <c r="F127" s="305">
        <v>16000</v>
      </c>
      <c r="G127" s="311">
        <v>0</v>
      </c>
      <c r="H127" s="311"/>
      <c r="I127" s="304">
        <f t="shared" si="8"/>
        <v>-16000</v>
      </c>
      <c r="J127" s="303">
        <f t="shared" si="9"/>
        <v>-1</v>
      </c>
      <c r="K127" s="310"/>
    </row>
    <row r="128" spans="2:11" x14ac:dyDescent="0.25">
      <c r="B128" s="309" t="s">
        <v>833</v>
      </c>
      <c r="C128" s="308" t="s">
        <v>9</v>
      </c>
      <c r="D128" s="307">
        <f>SUM(D129:D133)</f>
        <v>9000</v>
      </c>
      <c r="E128" s="307">
        <f>SUM(E129:E133)</f>
        <v>9000</v>
      </c>
      <c r="F128" s="307">
        <f>SUM(F129:F133)</f>
        <v>9000</v>
      </c>
      <c r="G128" s="307">
        <f>SUM(G129:G133)</f>
        <v>9000</v>
      </c>
      <c r="H128" s="307">
        <v>9000</v>
      </c>
      <c r="I128" s="307">
        <f t="shared" si="8"/>
        <v>0</v>
      </c>
      <c r="J128" s="30">
        <f t="shared" si="9"/>
        <v>0</v>
      </c>
      <c r="K128" s="310"/>
    </row>
    <row r="129" spans="2:11" x14ac:dyDescent="0.25">
      <c r="B129" s="299"/>
      <c r="C129" s="299" t="s">
        <v>777</v>
      </c>
      <c r="D129" s="305">
        <v>2000</v>
      </c>
      <c r="E129" s="305">
        <v>2000</v>
      </c>
      <c r="F129" s="305">
        <v>2000</v>
      </c>
      <c r="G129" s="305">
        <v>2000</v>
      </c>
      <c r="H129" s="305"/>
      <c r="I129" s="304">
        <f t="shared" si="8"/>
        <v>0</v>
      </c>
      <c r="J129" s="303">
        <f t="shared" si="9"/>
        <v>0</v>
      </c>
      <c r="K129" s="310"/>
    </row>
    <row r="130" spans="2:11" x14ac:dyDescent="0.25">
      <c r="B130" s="299"/>
      <c r="C130" s="299" t="s">
        <v>834</v>
      </c>
      <c r="D130" s="305">
        <v>1500</v>
      </c>
      <c r="E130" s="305">
        <v>1500</v>
      </c>
      <c r="F130" s="305">
        <v>1500</v>
      </c>
      <c r="G130" s="305">
        <v>1500</v>
      </c>
      <c r="H130" s="305"/>
      <c r="I130" s="304">
        <f t="shared" si="8"/>
        <v>0</v>
      </c>
      <c r="J130" s="303">
        <f t="shared" si="9"/>
        <v>0</v>
      </c>
      <c r="K130" s="310"/>
    </row>
    <row r="131" spans="2:11" x14ac:dyDescent="0.25">
      <c r="B131" s="299"/>
      <c r="C131" s="299" t="s">
        <v>835</v>
      </c>
      <c r="D131" s="305">
        <v>1500</v>
      </c>
      <c r="E131" s="305">
        <v>1500</v>
      </c>
      <c r="F131" s="305">
        <v>1500</v>
      </c>
      <c r="G131" s="305">
        <v>1500</v>
      </c>
      <c r="H131" s="305"/>
      <c r="I131" s="304">
        <f t="shared" ref="I131:I161" si="10">$G131-$F131</f>
        <v>0</v>
      </c>
      <c r="J131" s="303">
        <f t="shared" si="9"/>
        <v>0</v>
      </c>
      <c r="K131" s="310"/>
    </row>
    <row r="132" spans="2:11" x14ac:dyDescent="0.25">
      <c r="B132" s="299"/>
      <c r="C132" s="299" t="s">
        <v>780</v>
      </c>
      <c r="D132" s="305">
        <v>2000</v>
      </c>
      <c r="E132" s="305">
        <v>2000</v>
      </c>
      <c r="F132" s="305">
        <v>2000</v>
      </c>
      <c r="G132" s="305">
        <v>2000</v>
      </c>
      <c r="H132" s="305"/>
      <c r="I132" s="304">
        <f t="shared" si="10"/>
        <v>0</v>
      </c>
      <c r="J132" s="303">
        <f t="shared" si="9"/>
        <v>0</v>
      </c>
      <c r="K132" s="310"/>
    </row>
    <row r="133" spans="2:11" x14ac:dyDescent="0.25">
      <c r="B133" s="299"/>
      <c r="C133" s="299" t="s">
        <v>781</v>
      </c>
      <c r="D133" s="305">
        <v>2000</v>
      </c>
      <c r="E133" s="305">
        <v>2000</v>
      </c>
      <c r="F133" s="305">
        <v>2000</v>
      </c>
      <c r="G133" s="305">
        <v>2000</v>
      </c>
      <c r="H133" s="305"/>
      <c r="I133" s="304">
        <f t="shared" si="10"/>
        <v>0</v>
      </c>
      <c r="J133" s="303">
        <f t="shared" ref="J133:J161" si="11">($G133-$F133)/$F133</f>
        <v>0</v>
      </c>
      <c r="K133" s="306"/>
    </row>
    <row r="134" spans="2:11" x14ac:dyDescent="0.25">
      <c r="B134" s="328" t="s">
        <v>836</v>
      </c>
      <c r="C134" s="308" t="s">
        <v>9</v>
      </c>
      <c r="D134" s="307">
        <f>SUM(D135:D137)</f>
        <v>7500</v>
      </c>
      <c r="E134" s="307">
        <f>SUM(E135:E137)</f>
        <v>7500</v>
      </c>
      <c r="F134" s="307">
        <f>SUM(F135:F139)</f>
        <v>17475</v>
      </c>
      <c r="G134" s="307">
        <f>SUM(G135:G139)</f>
        <v>5000</v>
      </c>
      <c r="H134" s="307">
        <v>5000</v>
      </c>
      <c r="I134" s="307">
        <f t="shared" si="10"/>
        <v>-12475</v>
      </c>
      <c r="J134" s="30">
        <f t="shared" si="11"/>
        <v>-0.71387696709585124</v>
      </c>
      <c r="K134" s="310"/>
    </row>
    <row r="135" spans="2:11" x14ac:dyDescent="0.25">
      <c r="B135" s="299"/>
      <c r="C135" s="299" t="s">
        <v>784</v>
      </c>
      <c r="D135" s="304">
        <v>1250</v>
      </c>
      <c r="E135" s="304">
        <v>1250</v>
      </c>
      <c r="F135" s="304">
        <v>1225</v>
      </c>
      <c r="G135" s="320">
        <v>5000</v>
      </c>
      <c r="H135" s="320"/>
      <c r="I135" s="304">
        <f t="shared" si="10"/>
        <v>3775</v>
      </c>
      <c r="J135" s="303">
        <f t="shared" si="11"/>
        <v>3.0816326530612246</v>
      </c>
      <c r="K135" s="306"/>
    </row>
    <row r="136" spans="2:11" x14ac:dyDescent="0.25">
      <c r="B136" s="299"/>
      <c r="C136" s="319" t="s">
        <v>785</v>
      </c>
      <c r="D136" s="318">
        <v>1250</v>
      </c>
      <c r="E136" s="318">
        <v>1250</v>
      </c>
      <c r="F136" s="318">
        <v>1250</v>
      </c>
      <c r="G136" s="318">
        <v>0</v>
      </c>
      <c r="H136" s="318"/>
      <c r="I136" s="318">
        <f t="shared" si="10"/>
        <v>-1250</v>
      </c>
      <c r="J136" s="317">
        <f t="shared" si="11"/>
        <v>-1</v>
      </c>
      <c r="K136" s="310"/>
    </row>
    <row r="137" spans="2:11" x14ac:dyDescent="0.25">
      <c r="B137" s="299"/>
      <c r="C137" s="319" t="s">
        <v>786</v>
      </c>
      <c r="D137" s="318">
        <v>5000</v>
      </c>
      <c r="E137" s="318">
        <v>5000</v>
      </c>
      <c r="F137" s="318">
        <v>5000</v>
      </c>
      <c r="G137" s="318">
        <v>0</v>
      </c>
      <c r="H137" s="318"/>
      <c r="I137" s="318">
        <f t="shared" si="10"/>
        <v>-5000</v>
      </c>
      <c r="J137" s="317">
        <f t="shared" si="11"/>
        <v>-1</v>
      </c>
      <c r="K137" s="310"/>
    </row>
    <row r="138" spans="2:11" x14ac:dyDescent="0.25">
      <c r="B138" s="299"/>
      <c r="C138" s="319" t="s">
        <v>837</v>
      </c>
      <c r="D138" s="318">
        <v>0</v>
      </c>
      <c r="E138" s="318">
        <v>0</v>
      </c>
      <c r="F138" s="318">
        <v>5000</v>
      </c>
      <c r="G138" s="318">
        <v>0</v>
      </c>
      <c r="H138" s="318"/>
      <c r="I138" s="318">
        <f t="shared" si="10"/>
        <v>-5000</v>
      </c>
      <c r="J138" s="317">
        <f t="shared" si="11"/>
        <v>-1</v>
      </c>
      <c r="K138" s="310"/>
    </row>
    <row r="139" spans="2:11" x14ac:dyDescent="0.25">
      <c r="B139" s="299"/>
      <c r="C139" s="319" t="s">
        <v>788</v>
      </c>
      <c r="D139" s="318">
        <v>0</v>
      </c>
      <c r="E139" s="318">
        <v>0</v>
      </c>
      <c r="F139" s="318">
        <v>5000</v>
      </c>
      <c r="G139" s="318">
        <v>0</v>
      </c>
      <c r="H139" s="318"/>
      <c r="I139" s="318">
        <f t="shared" si="10"/>
        <v>-5000</v>
      </c>
      <c r="J139" s="317">
        <f t="shared" si="11"/>
        <v>-1</v>
      </c>
      <c r="K139" s="310"/>
    </row>
    <row r="140" spans="2:11" x14ac:dyDescent="0.25">
      <c r="B140" s="309" t="s">
        <v>790</v>
      </c>
      <c r="C140" s="308" t="s">
        <v>9</v>
      </c>
      <c r="D140" s="307">
        <f>SUM(D141:D142)</f>
        <v>20000</v>
      </c>
      <c r="E140" s="307">
        <f>SUM(E141:E142)</f>
        <v>25000</v>
      </c>
      <c r="F140" s="307">
        <f>SUM(F141:F142)</f>
        <v>30000</v>
      </c>
      <c r="G140" s="307">
        <f>SUM(G141:G142)</f>
        <v>27000</v>
      </c>
      <c r="H140" s="307">
        <v>27000</v>
      </c>
      <c r="I140" s="307">
        <f t="shared" si="10"/>
        <v>-3000</v>
      </c>
      <c r="J140" s="30">
        <f t="shared" si="11"/>
        <v>-0.1</v>
      </c>
      <c r="K140" s="310"/>
    </row>
    <row r="141" spans="2:11" x14ac:dyDescent="0.25">
      <c r="B141" s="299"/>
      <c r="C141" s="299" t="s">
        <v>838</v>
      </c>
      <c r="D141" s="305">
        <v>15000</v>
      </c>
      <c r="E141" s="305">
        <v>20000</v>
      </c>
      <c r="F141" s="305">
        <v>20000</v>
      </c>
      <c r="G141" s="305">
        <v>20000</v>
      </c>
      <c r="H141" s="305"/>
      <c r="I141" s="304">
        <f t="shared" si="10"/>
        <v>0</v>
      </c>
      <c r="J141" s="303">
        <f t="shared" si="11"/>
        <v>0</v>
      </c>
      <c r="K141" s="306"/>
    </row>
    <row r="142" spans="2:11" x14ac:dyDescent="0.25">
      <c r="B142" s="299"/>
      <c r="C142" s="299" t="s">
        <v>764</v>
      </c>
      <c r="D142" s="305">
        <v>5000</v>
      </c>
      <c r="E142" s="305">
        <v>5000</v>
      </c>
      <c r="F142" s="305">
        <v>10000</v>
      </c>
      <c r="G142" s="311">
        <v>7000</v>
      </c>
      <c r="H142" s="311"/>
      <c r="I142" s="304">
        <f t="shared" si="10"/>
        <v>-3000</v>
      </c>
      <c r="J142" s="303">
        <f t="shared" si="11"/>
        <v>-0.3</v>
      </c>
      <c r="K142" s="310"/>
    </row>
    <row r="143" spans="2:11" x14ac:dyDescent="0.25">
      <c r="B143" s="324" t="s">
        <v>839</v>
      </c>
      <c r="C143" s="324" t="s">
        <v>9</v>
      </c>
      <c r="D143" s="322">
        <f>SUM(D144:D144)</f>
        <v>0</v>
      </c>
      <c r="E143" s="322">
        <f>SUM(E144:E144)</f>
        <v>1000</v>
      </c>
      <c r="F143" s="322">
        <f>SUM(F144:F144)</f>
        <v>1000</v>
      </c>
      <c r="G143" s="322">
        <f>SUM(G144:G145)</f>
        <v>0</v>
      </c>
      <c r="H143" s="322"/>
      <c r="I143" s="322">
        <f t="shared" si="10"/>
        <v>-1000</v>
      </c>
      <c r="J143" s="323">
        <f t="shared" si="11"/>
        <v>-1</v>
      </c>
      <c r="K143" s="310"/>
    </row>
    <row r="144" spans="2:11" x14ac:dyDescent="0.25">
      <c r="B144" s="299"/>
      <c r="C144" s="319" t="s">
        <v>764</v>
      </c>
      <c r="D144" s="318">
        <v>0</v>
      </c>
      <c r="E144" s="318">
        <v>1000</v>
      </c>
      <c r="F144" s="318">
        <v>1000</v>
      </c>
      <c r="G144" s="318">
        <v>0</v>
      </c>
      <c r="H144" s="318"/>
      <c r="I144" s="318">
        <f t="shared" si="10"/>
        <v>-1000</v>
      </c>
      <c r="J144" s="323">
        <f t="shared" si="11"/>
        <v>-1</v>
      </c>
      <c r="K144" s="310"/>
    </row>
    <row r="145" spans="2:11" x14ac:dyDescent="0.25">
      <c r="B145" s="299"/>
      <c r="C145" s="319" t="s">
        <v>840</v>
      </c>
      <c r="D145" s="318"/>
      <c r="E145" s="318"/>
      <c r="F145" s="318"/>
      <c r="G145" s="318">
        <v>0</v>
      </c>
      <c r="H145" s="318"/>
      <c r="I145" s="318">
        <f t="shared" si="10"/>
        <v>0</v>
      </c>
      <c r="J145" s="323" t="e">
        <f t="shared" si="11"/>
        <v>#DIV/0!</v>
      </c>
      <c r="K145" s="310"/>
    </row>
    <row r="146" spans="2:11" x14ac:dyDescent="0.25">
      <c r="B146" s="324" t="s">
        <v>797</v>
      </c>
      <c r="C146" s="324" t="s">
        <v>9</v>
      </c>
      <c r="D146" s="322">
        <f>SUM(D147:D147)</f>
        <v>5000</v>
      </c>
      <c r="E146" s="322">
        <f>SUM(E147:E147)</f>
        <v>5000</v>
      </c>
      <c r="F146" s="322">
        <f>SUM(F147:F147)</f>
        <v>0</v>
      </c>
      <c r="G146" s="322">
        <f>SUM(G147)</f>
        <v>0</v>
      </c>
      <c r="H146" s="322"/>
      <c r="I146" s="322">
        <f t="shared" si="10"/>
        <v>0</v>
      </c>
      <c r="J146" s="323" t="e">
        <f t="shared" si="11"/>
        <v>#DIV/0!</v>
      </c>
      <c r="K146" s="306"/>
    </row>
    <row r="147" spans="2:11" x14ac:dyDescent="0.25">
      <c r="B147" s="299"/>
      <c r="C147" s="319" t="s">
        <v>798</v>
      </c>
      <c r="D147" s="318">
        <v>5000</v>
      </c>
      <c r="E147" s="318">
        <v>5000</v>
      </c>
      <c r="F147" s="318">
        <v>0</v>
      </c>
      <c r="G147" s="318">
        <v>0</v>
      </c>
      <c r="H147" s="318"/>
      <c r="I147" s="318">
        <f t="shared" si="10"/>
        <v>0</v>
      </c>
      <c r="J147" s="317" t="e">
        <f t="shared" si="11"/>
        <v>#DIV/0!</v>
      </c>
      <c r="K147" s="310"/>
    </row>
    <row r="148" spans="2:11" x14ac:dyDescent="0.25">
      <c r="B148" s="328" t="s">
        <v>841</v>
      </c>
      <c r="C148" s="308" t="s">
        <v>9</v>
      </c>
      <c r="D148" s="307">
        <f>SUM(D149:D152)</f>
        <v>475038.41</v>
      </c>
      <c r="E148" s="307">
        <f>SUM(E149:E152)</f>
        <v>575038.40999999992</v>
      </c>
      <c r="F148" s="307">
        <f>SUM(F149:F153)</f>
        <v>710000.01</v>
      </c>
      <c r="G148" s="307">
        <f>SUM(G149:G153)</f>
        <v>427000</v>
      </c>
      <c r="H148" s="307">
        <v>427000</v>
      </c>
      <c r="I148" s="307">
        <f t="shared" si="10"/>
        <v>-283000.01</v>
      </c>
      <c r="J148" s="30">
        <f t="shared" si="11"/>
        <v>-0.39859155776631611</v>
      </c>
      <c r="K148" s="310"/>
    </row>
    <row r="149" spans="2:11" x14ac:dyDescent="0.25">
      <c r="B149" s="299"/>
      <c r="C149" s="299" t="s">
        <v>802</v>
      </c>
      <c r="D149" s="305">
        <v>355038.41</v>
      </c>
      <c r="E149" s="305">
        <v>455038.41</v>
      </c>
      <c r="F149" s="305">
        <v>600000</v>
      </c>
      <c r="G149" s="311">
        <v>400000</v>
      </c>
      <c r="H149" s="311"/>
      <c r="I149" s="304">
        <f t="shared" si="10"/>
        <v>-200000</v>
      </c>
      <c r="J149" s="303">
        <f t="shared" si="11"/>
        <v>-0.33333333333333331</v>
      </c>
      <c r="K149" s="310"/>
    </row>
    <row r="150" spans="2:11" x14ac:dyDescent="0.25">
      <c r="B150" s="299"/>
      <c r="C150" s="319" t="s">
        <v>286</v>
      </c>
      <c r="D150" s="318">
        <v>85000</v>
      </c>
      <c r="E150" s="318">
        <v>85000</v>
      </c>
      <c r="F150" s="318">
        <v>50000</v>
      </c>
      <c r="G150" s="318">
        <v>0</v>
      </c>
      <c r="H150" s="318"/>
      <c r="I150" s="318">
        <f t="shared" si="10"/>
        <v>-50000</v>
      </c>
      <c r="J150" s="317">
        <f t="shared" si="11"/>
        <v>-1</v>
      </c>
      <c r="K150" s="310"/>
    </row>
    <row r="151" spans="2:11" x14ac:dyDescent="0.25">
      <c r="B151" s="299"/>
      <c r="C151" s="299" t="s">
        <v>804</v>
      </c>
      <c r="D151" s="305">
        <v>15000</v>
      </c>
      <c r="E151" s="305">
        <v>15000</v>
      </c>
      <c r="F151" s="305">
        <v>35000</v>
      </c>
      <c r="G151" s="311">
        <v>20000</v>
      </c>
      <c r="H151" s="311"/>
      <c r="I151" s="304">
        <f t="shared" si="10"/>
        <v>-15000</v>
      </c>
      <c r="J151" s="303">
        <f t="shared" si="11"/>
        <v>-0.42857142857142855</v>
      </c>
      <c r="K151" s="310"/>
    </row>
    <row r="152" spans="2:11" x14ac:dyDescent="0.25">
      <c r="B152" s="299"/>
      <c r="C152" s="299" t="s">
        <v>764</v>
      </c>
      <c r="D152" s="305">
        <v>20000</v>
      </c>
      <c r="E152" s="327">
        <v>20000</v>
      </c>
      <c r="F152" s="327">
        <v>25000</v>
      </c>
      <c r="G152" s="326">
        <v>7000</v>
      </c>
      <c r="H152" s="326"/>
      <c r="I152" s="304">
        <f t="shared" si="10"/>
        <v>-18000</v>
      </c>
      <c r="J152" s="303">
        <f t="shared" si="11"/>
        <v>-0.72</v>
      </c>
      <c r="K152" s="306"/>
    </row>
    <row r="153" spans="2:11" x14ac:dyDescent="0.25">
      <c r="B153" s="299"/>
      <c r="C153" s="319" t="s">
        <v>805</v>
      </c>
      <c r="D153" s="318">
        <v>0</v>
      </c>
      <c r="E153" s="325">
        <v>0</v>
      </c>
      <c r="F153" s="325">
        <v>0.01</v>
      </c>
      <c r="G153" s="325">
        <v>0</v>
      </c>
      <c r="H153" s="325"/>
      <c r="I153" s="318">
        <f t="shared" si="10"/>
        <v>-0.01</v>
      </c>
      <c r="J153" s="317">
        <f t="shared" si="11"/>
        <v>-1</v>
      </c>
      <c r="K153" s="306"/>
    </row>
    <row r="154" spans="2:11" x14ac:dyDescent="0.25">
      <c r="B154" s="324" t="s">
        <v>806</v>
      </c>
      <c r="C154" s="324" t="s">
        <v>9</v>
      </c>
      <c r="D154" s="322">
        <f>SUM(D155)</f>
        <v>2500</v>
      </c>
      <c r="E154" s="322">
        <f>SUM(E155)</f>
        <v>0</v>
      </c>
      <c r="F154" s="322">
        <f>SUM(F155)</f>
        <v>2500</v>
      </c>
      <c r="G154" s="322">
        <f>SUM(G155)</f>
        <v>0</v>
      </c>
      <c r="H154" s="322"/>
      <c r="I154" s="322">
        <f t="shared" si="10"/>
        <v>-2500</v>
      </c>
      <c r="J154" s="323">
        <f t="shared" si="11"/>
        <v>-1</v>
      </c>
      <c r="K154" s="306"/>
    </row>
    <row r="155" spans="2:11" x14ac:dyDescent="0.25">
      <c r="B155" s="299"/>
      <c r="C155" s="319" t="s">
        <v>807</v>
      </c>
      <c r="D155" s="318">
        <v>2500</v>
      </c>
      <c r="E155" s="318">
        <v>0</v>
      </c>
      <c r="F155" s="318">
        <v>2500</v>
      </c>
      <c r="G155" s="322">
        <v>0</v>
      </c>
      <c r="H155" s="322"/>
      <c r="I155" s="318">
        <f t="shared" si="10"/>
        <v>-2500</v>
      </c>
      <c r="J155" s="317">
        <f t="shared" si="11"/>
        <v>-1</v>
      </c>
      <c r="K155" s="310"/>
    </row>
    <row r="156" spans="2:11" x14ac:dyDescent="0.25">
      <c r="B156" s="321" t="s">
        <v>808</v>
      </c>
      <c r="C156" s="308" t="s">
        <v>9</v>
      </c>
      <c r="D156" s="307">
        <f>SUM(D157:D159)</f>
        <v>24500</v>
      </c>
      <c r="E156" s="307">
        <f>SUM(E157:E159)</f>
        <v>27000</v>
      </c>
      <c r="F156" s="307">
        <f>SUM(F157:F159)</f>
        <v>35000</v>
      </c>
      <c r="G156" s="307">
        <f>SUM(G157:G159)</f>
        <v>23000</v>
      </c>
      <c r="H156" s="307">
        <v>23000</v>
      </c>
      <c r="I156" s="307">
        <f t="shared" si="10"/>
        <v>-12000</v>
      </c>
      <c r="J156" s="30">
        <f t="shared" si="11"/>
        <v>-0.34285714285714286</v>
      </c>
      <c r="K156" s="310"/>
    </row>
    <row r="157" spans="2:11" x14ac:dyDescent="0.25">
      <c r="B157" s="299"/>
      <c r="C157" s="299" t="s">
        <v>842</v>
      </c>
      <c r="D157" s="304">
        <v>20000</v>
      </c>
      <c r="E157" s="304">
        <v>25000</v>
      </c>
      <c r="F157" s="304">
        <v>30000</v>
      </c>
      <c r="G157" s="320">
        <v>20000</v>
      </c>
      <c r="H157" s="320"/>
      <c r="I157" s="304">
        <f t="shared" si="10"/>
        <v>-10000</v>
      </c>
      <c r="J157" s="303">
        <f t="shared" si="11"/>
        <v>-0.33333333333333331</v>
      </c>
      <c r="K157" s="310"/>
    </row>
    <row r="158" spans="2:11" x14ac:dyDescent="0.25">
      <c r="B158" s="299"/>
      <c r="C158" s="319" t="s">
        <v>810</v>
      </c>
      <c r="D158" s="318">
        <v>2500</v>
      </c>
      <c r="E158" s="318">
        <v>0</v>
      </c>
      <c r="F158" s="318">
        <v>0</v>
      </c>
      <c r="G158" s="318">
        <v>0</v>
      </c>
      <c r="H158" s="318"/>
      <c r="I158" s="318">
        <f t="shared" si="10"/>
        <v>0</v>
      </c>
      <c r="J158" s="317" t="e">
        <f t="shared" si="11"/>
        <v>#DIV/0!</v>
      </c>
      <c r="K158" s="306"/>
    </row>
    <row r="159" spans="2:11" x14ac:dyDescent="0.25">
      <c r="B159" s="299"/>
      <c r="C159" s="299" t="s">
        <v>764</v>
      </c>
      <c r="D159" s="305">
        <v>2000</v>
      </c>
      <c r="E159" s="305">
        <v>2000</v>
      </c>
      <c r="F159" s="305">
        <v>5000</v>
      </c>
      <c r="G159" s="311">
        <v>3000</v>
      </c>
      <c r="H159" s="311"/>
      <c r="I159" s="304">
        <f t="shared" si="10"/>
        <v>-2000</v>
      </c>
      <c r="J159" s="303">
        <f t="shared" si="11"/>
        <v>-0.4</v>
      </c>
      <c r="K159" s="310"/>
    </row>
    <row r="160" spans="2:11" s="313" customFormat="1" x14ac:dyDescent="0.25">
      <c r="B160" s="316" t="s">
        <v>843</v>
      </c>
      <c r="C160" s="315" t="s">
        <v>9</v>
      </c>
      <c r="D160" s="314">
        <v>0</v>
      </c>
      <c r="E160" s="314">
        <v>2000</v>
      </c>
      <c r="F160" s="314">
        <f>SUM(F161)</f>
        <v>2000</v>
      </c>
      <c r="G160" s="314">
        <f>SUM(G161:G163)</f>
        <v>11000</v>
      </c>
      <c r="H160" s="314">
        <v>11000</v>
      </c>
      <c r="I160" s="307">
        <f t="shared" si="10"/>
        <v>9000</v>
      </c>
      <c r="J160" s="30">
        <f t="shared" si="11"/>
        <v>4.5</v>
      </c>
      <c r="K160" s="306"/>
    </row>
    <row r="161" spans="2:11" x14ac:dyDescent="0.25">
      <c r="B161" s="299"/>
      <c r="C161" s="299" t="s">
        <v>785</v>
      </c>
      <c r="D161" s="305">
        <v>0</v>
      </c>
      <c r="E161" s="305">
        <v>2000</v>
      </c>
      <c r="F161" s="305">
        <v>2000</v>
      </c>
      <c r="G161" s="311">
        <v>3000</v>
      </c>
      <c r="H161" s="311"/>
      <c r="I161" s="304">
        <f t="shared" si="10"/>
        <v>1000</v>
      </c>
      <c r="J161" s="303">
        <f t="shared" si="11"/>
        <v>0.5</v>
      </c>
      <c r="K161" s="310"/>
    </row>
    <row r="162" spans="2:11" x14ac:dyDescent="0.25">
      <c r="B162" s="299"/>
      <c r="C162" s="312" t="s">
        <v>837</v>
      </c>
      <c r="D162" s="305"/>
      <c r="E162" s="305"/>
      <c r="F162" s="305"/>
      <c r="G162" s="311">
        <v>4000</v>
      </c>
      <c r="H162" s="311"/>
      <c r="I162" s="304"/>
      <c r="J162" s="303"/>
      <c r="K162" s="310"/>
    </row>
    <row r="163" spans="2:11" x14ac:dyDescent="0.25">
      <c r="B163" s="299"/>
      <c r="C163" s="312" t="s">
        <v>788</v>
      </c>
      <c r="D163" s="305"/>
      <c r="E163" s="305"/>
      <c r="F163" s="305"/>
      <c r="G163" s="311">
        <v>4000</v>
      </c>
      <c r="H163" s="311"/>
      <c r="I163" s="304"/>
      <c r="J163" s="303"/>
      <c r="K163" s="310"/>
    </row>
    <row r="164" spans="2:11" x14ac:dyDescent="0.25">
      <c r="B164" s="309" t="s">
        <v>812</v>
      </c>
      <c r="C164" s="308" t="s">
        <v>9</v>
      </c>
      <c r="D164" s="307">
        <v>5000</v>
      </c>
      <c r="E164" s="307">
        <f>SUM(E165)</f>
        <v>5000</v>
      </c>
      <c r="F164" s="307">
        <f>SUM(F165)</f>
        <v>5000</v>
      </c>
      <c r="G164" s="307">
        <f>SUM(G165)</f>
        <v>5000</v>
      </c>
      <c r="H164" s="307">
        <v>5000</v>
      </c>
      <c r="I164" s="307">
        <f>$G164-$F164</f>
        <v>0</v>
      </c>
      <c r="J164" s="30">
        <f>($G164-$F164)/$F164</f>
        <v>0</v>
      </c>
      <c r="K164" s="306"/>
    </row>
    <row r="165" spans="2:11" x14ac:dyDescent="0.25">
      <c r="B165" s="299"/>
      <c r="C165" s="299" t="s">
        <v>812</v>
      </c>
      <c r="D165" s="305">
        <v>5000</v>
      </c>
      <c r="E165" s="305">
        <v>5000</v>
      </c>
      <c r="F165" s="305">
        <v>5000</v>
      </c>
      <c r="G165" s="305">
        <v>5000</v>
      </c>
      <c r="H165" s="305"/>
      <c r="I165" s="304">
        <f>$G165-$F165</f>
        <v>0</v>
      </c>
      <c r="J165" s="303">
        <f>($G165-$F165)/$F165</f>
        <v>0</v>
      </c>
      <c r="K165" s="299"/>
    </row>
    <row r="166" spans="2:11" x14ac:dyDescent="0.25">
      <c r="B166" s="302" t="s">
        <v>813</v>
      </c>
      <c r="C166" s="302" t="s">
        <v>814</v>
      </c>
      <c r="D166" s="301">
        <f>SUM(D3,D11,D61,D79,D87,D95,D97,D99,D101,D103,D106,D116,D123,D128,D164,D134,D140,D146,D148,D154,D156,D121,D125,D160)</f>
        <v>1784101.4399999997</v>
      </c>
      <c r="E166" s="301">
        <f>SUM(E3,E11,E61,E79,E87,E95,E97,E99,E101,E103,E106,E116,E123,E128,E164,E134,E140,E146,E148,E154,E156,E121,E125,E160)</f>
        <v>1938629.2183999999</v>
      </c>
      <c r="F166" s="301">
        <f>SUM(F3,F11,F61,F79,F87,F95,F97,F99,F101,F103,F106,F116,F123,F128,F164,F134,F140,F146,F148,F154,F156,F121,F125,F160)</f>
        <v>2240449.5099999998</v>
      </c>
      <c r="G166" s="301">
        <f>SUM(G3,G11,G61,G79,G87,G95,G97,G99,G101,G103,G106,G116,G123,G128,G164,G134,G140,G146,G148,G154,G156,G121,G125,G160)</f>
        <v>1779448.28</v>
      </c>
      <c r="H166" s="301">
        <f>SUM(H3:H165)</f>
        <v>1779448.28</v>
      </c>
      <c r="I166" s="301">
        <f>G166-F166</f>
        <v>-461001.22999999975</v>
      </c>
      <c r="J166" s="300">
        <f>($G166-$F166)/$F166</f>
        <v>-0.20576282926366851</v>
      </c>
      <c r="K166" s="299"/>
    </row>
    <row r="167" spans="2:11" x14ac:dyDescent="0.25">
      <c r="D167" s="298"/>
    </row>
    <row r="168" spans="2:11" x14ac:dyDescent="0.25">
      <c r="E168" s="296"/>
      <c r="F168" s="296"/>
      <c r="G168" s="296"/>
      <c r="H168" s="296"/>
      <c r="I168" s="296"/>
    </row>
    <row r="169" spans="2:11" x14ac:dyDescent="0.25">
      <c r="E169" s="296"/>
      <c r="F169" s="296"/>
      <c r="G169" s="296"/>
      <c r="H169" s="296"/>
      <c r="I169" s="296"/>
    </row>
    <row r="170" spans="2:11" x14ac:dyDescent="0.25">
      <c r="E170" s="296"/>
      <c r="F170" s="296"/>
      <c r="G170" s="296"/>
      <c r="H170" s="296"/>
      <c r="I170" s="296"/>
    </row>
    <row r="171" spans="2:11" x14ac:dyDescent="0.25">
      <c r="E171" s="296"/>
      <c r="F171" s="296"/>
      <c r="G171" s="296"/>
      <c r="H171" s="296"/>
      <c r="I171" s="296"/>
    </row>
    <row r="172" spans="2:11" x14ac:dyDescent="0.25">
      <c r="C172"/>
      <c r="D172"/>
      <c r="E172" s="296"/>
      <c r="F172" s="296"/>
      <c r="G172" s="296"/>
      <c r="H172" s="296"/>
      <c r="I172" s="296"/>
    </row>
    <row r="173" spans="2:11" x14ac:dyDescent="0.25">
      <c r="C173"/>
      <c r="D173"/>
      <c r="E173" s="296"/>
      <c r="F173" s="296"/>
      <c r="G173" s="296"/>
      <c r="H173" s="296"/>
      <c r="I173" s="296"/>
    </row>
    <row r="174" spans="2:11" x14ac:dyDescent="0.25">
      <c r="C174"/>
      <c r="D174"/>
      <c r="E174"/>
      <c r="F174"/>
      <c r="G174"/>
      <c r="H174"/>
      <c r="I174"/>
    </row>
    <row r="175" spans="2:11" x14ac:dyDescent="0.25">
      <c r="C175"/>
      <c r="D175"/>
      <c r="E175"/>
      <c r="F175"/>
      <c r="G175"/>
      <c r="H175"/>
      <c r="I175"/>
    </row>
    <row r="176" spans="2:11" x14ac:dyDescent="0.25">
      <c r="C176"/>
      <c r="D176"/>
      <c r="E176"/>
      <c r="F176"/>
      <c r="G176"/>
      <c r="H176"/>
      <c r="I176"/>
    </row>
    <row r="177" spans="3:9" x14ac:dyDescent="0.25">
      <c r="C177"/>
      <c r="D177"/>
      <c r="E177"/>
      <c r="F177"/>
      <c r="G177"/>
      <c r="H177"/>
      <c r="I177"/>
    </row>
    <row r="178" spans="3:9" x14ac:dyDescent="0.25">
      <c r="C178"/>
      <c r="D178"/>
      <c r="E178"/>
      <c r="F178"/>
      <c r="G178"/>
      <c r="H178"/>
      <c r="I178"/>
    </row>
    <row r="179" spans="3:9" x14ac:dyDescent="0.25">
      <c r="C179"/>
      <c r="D179"/>
      <c r="E179"/>
      <c r="F179"/>
      <c r="G179"/>
      <c r="H179"/>
      <c r="I179"/>
    </row>
    <row r="180" spans="3:9" x14ac:dyDescent="0.25">
      <c r="C180"/>
      <c r="D180"/>
      <c r="E180"/>
      <c r="F180"/>
      <c r="G180"/>
      <c r="H180"/>
      <c r="I180"/>
    </row>
    <row r="181" spans="3:9" x14ac:dyDescent="0.25">
      <c r="C181"/>
      <c r="D181"/>
      <c r="E181"/>
      <c r="F181"/>
      <c r="G181"/>
      <c r="H181"/>
      <c r="I181"/>
    </row>
    <row r="182" spans="3:9" x14ac:dyDescent="0.25">
      <c r="C182"/>
      <c r="D182"/>
      <c r="E182"/>
      <c r="F182"/>
      <c r="G182"/>
      <c r="H182"/>
      <c r="I182"/>
    </row>
    <row r="183" spans="3:9" x14ac:dyDescent="0.25">
      <c r="C183"/>
      <c r="D183"/>
      <c r="E183"/>
      <c r="F183"/>
      <c r="G183"/>
      <c r="H183"/>
      <c r="I183"/>
    </row>
    <row r="184" spans="3:9" x14ac:dyDescent="0.25">
      <c r="C184"/>
      <c r="D184"/>
      <c r="E184"/>
      <c r="F184"/>
      <c r="G184"/>
      <c r="H184"/>
      <c r="I184"/>
    </row>
    <row r="185" spans="3:9" x14ac:dyDescent="0.25">
      <c r="C185"/>
      <c r="D185"/>
      <c r="E185"/>
      <c r="F185"/>
      <c r="G185"/>
      <c r="H185"/>
      <c r="I185"/>
    </row>
    <row r="186" spans="3:9" x14ac:dyDescent="0.25">
      <c r="C186"/>
      <c r="D186"/>
      <c r="E186"/>
      <c r="F186"/>
      <c r="G186"/>
      <c r="H186"/>
      <c r="I186"/>
    </row>
    <row r="187" spans="3:9" x14ac:dyDescent="0.25">
      <c r="C187"/>
      <c r="D187"/>
      <c r="E187"/>
      <c r="F187"/>
      <c r="G187"/>
      <c r="H187"/>
      <c r="I187"/>
    </row>
    <row r="188" spans="3:9" x14ac:dyDescent="0.25">
      <c r="C188"/>
      <c r="D188"/>
      <c r="E188"/>
      <c r="F188"/>
      <c r="G188"/>
      <c r="H188"/>
      <c r="I188"/>
    </row>
    <row r="189" spans="3:9" x14ac:dyDescent="0.25">
      <c r="C189"/>
      <c r="D189"/>
      <c r="E189"/>
      <c r="F189"/>
      <c r="G189"/>
      <c r="H189"/>
      <c r="I189"/>
    </row>
    <row r="190" spans="3:9" x14ac:dyDescent="0.25">
      <c r="C190"/>
      <c r="D190"/>
      <c r="E190"/>
      <c r="F190"/>
      <c r="G190"/>
      <c r="H190"/>
      <c r="I190"/>
    </row>
  </sheetData>
  <pageMargins left="0.7" right="0.7" top="0.75" bottom="0.75" header="0.3" footer="0.3"/>
  <pageSetup scale="6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C162-5F2F-4507-917A-FE7733D7B81D}">
  <dimension ref="B2:L193"/>
  <sheetViews>
    <sheetView topLeftCell="B1" zoomScaleNormal="130" zoomScaleSheetLayoutView="100" workbookViewId="0">
      <pane ySplit="2" topLeftCell="A3" activePane="bottomLeft" state="frozen"/>
      <selection activeCell="B1" sqref="B1"/>
      <selection pane="bottomLeft" activeCell="B1" sqref="B1"/>
    </sheetView>
  </sheetViews>
  <sheetFormatPr defaultColWidth="9.85546875" defaultRowHeight="15.75" x14ac:dyDescent="0.25"/>
  <cols>
    <col min="1" max="1" width="9.85546875" style="49"/>
    <col min="2" max="2" width="45.85546875" style="49" bestFit="1" customWidth="1"/>
    <col min="3" max="3" width="75.85546875" style="49" bestFit="1" customWidth="1"/>
    <col min="4" max="5" width="26.42578125" style="50" bestFit="1" customWidth="1"/>
    <col min="6" max="6" width="27.140625" style="50" bestFit="1" customWidth="1"/>
    <col min="7" max="7" width="27.140625" style="50" customWidth="1"/>
    <col min="8" max="8" width="18.42578125" style="50" customWidth="1"/>
    <col min="9" max="9" width="13.140625" style="31" bestFit="1" customWidth="1"/>
    <col min="10" max="10" width="68.140625" style="49" bestFit="1" customWidth="1"/>
    <col min="11" max="16384" width="9.85546875" style="49"/>
  </cols>
  <sheetData>
    <row r="2" spans="2:12" x14ac:dyDescent="0.25">
      <c r="B2" s="73" t="s">
        <v>648</v>
      </c>
      <c r="C2" s="73" t="s">
        <v>1</v>
      </c>
      <c r="D2" s="72" t="s">
        <v>649</v>
      </c>
      <c r="E2" s="72" t="s">
        <v>650</v>
      </c>
      <c r="F2" s="72" t="s">
        <v>2</v>
      </c>
      <c r="G2" s="72" t="s">
        <v>3</v>
      </c>
      <c r="H2" s="72" t="s">
        <v>4</v>
      </c>
      <c r="I2" s="29" t="s">
        <v>5</v>
      </c>
      <c r="J2" s="72" t="s">
        <v>651</v>
      </c>
    </row>
    <row r="3" spans="2:12" x14ac:dyDescent="0.25">
      <c r="B3" s="61" t="s">
        <v>11</v>
      </c>
      <c r="C3" s="60" t="s">
        <v>9</v>
      </c>
      <c r="D3" s="59">
        <f>SUM(D4:D10)</f>
        <v>287608</v>
      </c>
      <c r="E3" s="59">
        <f>SUM(E4:E10)</f>
        <v>270256</v>
      </c>
      <c r="F3" s="59">
        <f>SUM(F4:F10)</f>
        <v>302632</v>
      </c>
      <c r="G3" s="59">
        <f>SUM(G4:G10)</f>
        <v>0</v>
      </c>
      <c r="H3" s="59">
        <f t="shared" ref="H3:H34" si="0">$G3-$F3</f>
        <v>-302632</v>
      </c>
      <c r="I3" s="30">
        <f t="shared" ref="I3:I9" si="1">+(F3-E3)/E3</f>
        <v>0.11979752530933634</v>
      </c>
      <c r="J3" s="59"/>
    </row>
    <row r="4" spans="2:12" x14ac:dyDescent="0.25">
      <c r="B4" s="52"/>
      <c r="C4" s="52" t="s">
        <v>652</v>
      </c>
      <c r="D4" s="71">
        <v>-155000</v>
      </c>
      <c r="E4" s="71">
        <v>-155000</v>
      </c>
      <c r="F4" s="71">
        <v>-155000</v>
      </c>
      <c r="G4" s="71"/>
      <c r="H4" s="55">
        <f t="shared" si="0"/>
        <v>155000</v>
      </c>
      <c r="I4" s="30">
        <f t="shared" si="1"/>
        <v>0</v>
      </c>
      <c r="J4" s="62"/>
    </row>
    <row r="5" spans="2:12" x14ac:dyDescent="0.25">
      <c r="B5" s="52"/>
      <c r="C5" s="52" t="s">
        <v>632</v>
      </c>
      <c r="D5" s="56">
        <v>12000</v>
      </c>
      <c r="E5" s="56">
        <v>600</v>
      </c>
      <c r="F5" s="56">
        <v>12000</v>
      </c>
      <c r="G5" s="56"/>
      <c r="H5" s="55">
        <f t="shared" si="0"/>
        <v>-12000</v>
      </c>
      <c r="I5" s="30">
        <f t="shared" si="1"/>
        <v>19</v>
      </c>
      <c r="J5" s="62"/>
    </row>
    <row r="6" spans="2:12" x14ac:dyDescent="0.25">
      <c r="B6" s="52"/>
      <c r="C6" s="52" t="s">
        <v>653</v>
      </c>
      <c r="D6" s="56">
        <v>270308</v>
      </c>
      <c r="E6" s="56">
        <v>273006</v>
      </c>
      <c r="F6" s="56">
        <v>283132</v>
      </c>
      <c r="G6" s="56"/>
      <c r="H6" s="55">
        <f t="shared" si="0"/>
        <v>-283132</v>
      </c>
      <c r="I6" s="30">
        <f t="shared" si="1"/>
        <v>3.7090759910038608E-2</v>
      </c>
      <c r="J6" s="62"/>
    </row>
    <row r="7" spans="2:12" x14ac:dyDescent="0.25">
      <c r="B7" s="52"/>
      <c r="C7" s="52" t="s">
        <v>654</v>
      </c>
      <c r="D7" s="56">
        <v>78300</v>
      </c>
      <c r="E7" s="56">
        <v>77550</v>
      </c>
      <c r="F7" s="56">
        <v>80500</v>
      </c>
      <c r="G7" s="56"/>
      <c r="H7" s="55">
        <f t="shared" si="0"/>
        <v>-80500</v>
      </c>
      <c r="I7" s="30">
        <f t="shared" si="1"/>
        <v>3.8039974210186976E-2</v>
      </c>
      <c r="J7" s="62"/>
    </row>
    <row r="8" spans="2:12" x14ac:dyDescent="0.25">
      <c r="B8" s="52"/>
      <c r="C8" s="52" t="s">
        <v>655</v>
      </c>
      <c r="D8" s="55">
        <v>64000</v>
      </c>
      <c r="E8" s="55">
        <v>64000</v>
      </c>
      <c r="F8" s="55">
        <v>66000</v>
      </c>
      <c r="G8" s="55"/>
      <c r="H8" s="55">
        <f t="shared" si="0"/>
        <v>-66000</v>
      </c>
      <c r="I8" s="30">
        <f t="shared" si="1"/>
        <v>3.125E-2</v>
      </c>
      <c r="J8" s="62"/>
    </row>
    <row r="9" spans="2:12" x14ac:dyDescent="0.25">
      <c r="B9" s="52"/>
      <c r="C9" s="52" t="s">
        <v>656</v>
      </c>
      <c r="D9" s="55">
        <v>15000</v>
      </c>
      <c r="E9" s="55">
        <v>10100</v>
      </c>
      <c r="F9" s="55">
        <v>16000</v>
      </c>
      <c r="G9" s="55"/>
      <c r="H9" s="55">
        <f t="shared" si="0"/>
        <v>-16000</v>
      </c>
      <c r="I9" s="30">
        <f t="shared" si="1"/>
        <v>0.58415841584158412</v>
      </c>
      <c r="J9" s="62"/>
    </row>
    <row r="10" spans="2:12" x14ac:dyDescent="0.25">
      <c r="B10" s="52"/>
      <c r="C10" s="52" t="s">
        <v>657</v>
      </c>
      <c r="D10" s="55">
        <v>3000</v>
      </c>
      <c r="E10" s="55">
        <v>0</v>
      </c>
      <c r="F10" s="55">
        <v>0</v>
      </c>
      <c r="G10" s="55"/>
      <c r="H10" s="55">
        <f t="shared" si="0"/>
        <v>0</v>
      </c>
      <c r="I10" s="30"/>
      <c r="J10" s="62"/>
    </row>
    <row r="11" spans="2:12" x14ac:dyDescent="0.25">
      <c r="B11" s="66" t="s">
        <v>653</v>
      </c>
      <c r="C11" s="60" t="s">
        <v>9</v>
      </c>
      <c r="D11" s="59">
        <f>SUM(D12:D59)</f>
        <v>295708.45999999996</v>
      </c>
      <c r="E11" s="59">
        <f>SUM(E12:E59)</f>
        <v>304909.2292</v>
      </c>
      <c r="F11" s="59">
        <f>SUM(F12:F59)</f>
        <v>377469.31000000006</v>
      </c>
      <c r="G11" s="59">
        <f>SUM(G12:G59)</f>
        <v>0</v>
      </c>
      <c r="H11" s="59">
        <f t="shared" si="0"/>
        <v>-377469.31000000006</v>
      </c>
      <c r="I11" s="30">
        <f t="shared" ref="I11:I29" si="2">+(F11-E11)/E11</f>
        <v>0.23797272713055698</v>
      </c>
      <c r="J11" s="57"/>
    </row>
    <row r="12" spans="2:12" x14ac:dyDescent="0.25">
      <c r="B12" s="52"/>
      <c r="C12" s="52" t="s">
        <v>658</v>
      </c>
      <c r="D12" s="55">
        <f>47868+1.46</f>
        <v>47869.46</v>
      </c>
      <c r="E12" s="55">
        <v>48826.729200000002</v>
      </c>
      <c r="F12" s="55">
        <v>60000</v>
      </c>
      <c r="G12" s="55"/>
      <c r="H12" s="55">
        <f t="shared" si="0"/>
        <v>-60000</v>
      </c>
      <c r="I12" s="30">
        <f t="shared" si="2"/>
        <v>0.2288351274612922</v>
      </c>
      <c r="J12" s="62"/>
    </row>
    <row r="13" spans="2:12" x14ac:dyDescent="0.25">
      <c r="B13" s="52"/>
      <c r="C13" s="52" t="s">
        <v>659</v>
      </c>
      <c r="D13" s="55">
        <v>37450</v>
      </c>
      <c r="E13" s="55">
        <v>38199</v>
      </c>
      <c r="F13" s="55">
        <v>48000</v>
      </c>
      <c r="G13" s="55"/>
      <c r="H13" s="55">
        <f t="shared" si="0"/>
        <v>-48000</v>
      </c>
      <c r="I13" s="30">
        <f t="shared" si="2"/>
        <v>0.25657739731406581</v>
      </c>
      <c r="J13" s="62"/>
    </row>
    <row r="14" spans="2:12" x14ac:dyDescent="0.25">
      <c r="B14" s="52"/>
      <c r="C14" s="52" t="s">
        <v>660</v>
      </c>
      <c r="D14" s="55">
        <v>10000</v>
      </c>
      <c r="E14" s="55">
        <v>10000</v>
      </c>
      <c r="F14" s="55">
        <v>10000</v>
      </c>
      <c r="G14" s="55"/>
      <c r="H14" s="55">
        <f t="shared" si="0"/>
        <v>-10000</v>
      </c>
      <c r="I14" s="30">
        <f t="shared" si="2"/>
        <v>0</v>
      </c>
      <c r="J14" s="62"/>
    </row>
    <row r="15" spans="2:12" x14ac:dyDescent="0.25">
      <c r="B15" s="52"/>
      <c r="C15" s="52" t="s">
        <v>661</v>
      </c>
      <c r="D15" s="55">
        <v>10000</v>
      </c>
      <c r="E15" s="55">
        <v>10000</v>
      </c>
      <c r="F15" s="70">
        <f>10000-2765</f>
        <v>7235</v>
      </c>
      <c r="G15" s="70"/>
      <c r="H15" s="55">
        <f t="shared" si="0"/>
        <v>-7235</v>
      </c>
      <c r="I15" s="30">
        <f t="shared" si="2"/>
        <v>-0.27650000000000002</v>
      </c>
      <c r="J15" s="62"/>
      <c r="L15" s="49" t="s">
        <v>202</v>
      </c>
    </row>
    <row r="16" spans="2:12" x14ac:dyDescent="0.25">
      <c r="B16" s="52"/>
      <c r="C16" s="52" t="s">
        <v>662</v>
      </c>
      <c r="D16" s="55">
        <v>6400</v>
      </c>
      <c r="E16" s="55">
        <v>6720</v>
      </c>
      <c r="F16" s="55">
        <v>9609.6</v>
      </c>
      <c r="G16" s="55"/>
      <c r="H16" s="55">
        <f t="shared" si="0"/>
        <v>-9609.6</v>
      </c>
      <c r="I16" s="30">
        <f t="shared" si="2"/>
        <v>0.43000000000000005</v>
      </c>
      <c r="J16" s="62"/>
    </row>
    <row r="17" spans="2:10" x14ac:dyDescent="0.25">
      <c r="B17" s="52"/>
      <c r="C17" s="52" t="s">
        <v>663</v>
      </c>
      <c r="D17" s="55">
        <v>3500</v>
      </c>
      <c r="E17" s="55">
        <v>4025</v>
      </c>
      <c r="F17" s="55">
        <v>5794.36</v>
      </c>
      <c r="G17" s="55"/>
      <c r="H17" s="55">
        <f t="shared" si="0"/>
        <v>-5794.36</v>
      </c>
      <c r="I17" s="30">
        <f t="shared" si="2"/>
        <v>0.43959254658385083</v>
      </c>
      <c r="J17" s="62"/>
    </row>
    <row r="18" spans="2:10" x14ac:dyDescent="0.25">
      <c r="B18" s="52"/>
      <c r="C18" s="52" t="s">
        <v>664</v>
      </c>
      <c r="D18" s="55">
        <v>1500</v>
      </c>
      <c r="E18" s="55">
        <v>1725</v>
      </c>
      <c r="F18" s="55">
        <v>5005</v>
      </c>
      <c r="G18" s="55"/>
      <c r="H18" s="55">
        <f t="shared" si="0"/>
        <v>-5005</v>
      </c>
      <c r="I18" s="30">
        <f t="shared" si="2"/>
        <v>1.9014492753623189</v>
      </c>
      <c r="J18" s="62"/>
    </row>
    <row r="19" spans="2:10" x14ac:dyDescent="0.25">
      <c r="B19" s="52"/>
      <c r="C19" s="52" t="s">
        <v>665</v>
      </c>
      <c r="D19" s="55">
        <v>4250</v>
      </c>
      <c r="E19" s="55">
        <v>4887.5</v>
      </c>
      <c r="F19" s="55">
        <v>6989.13</v>
      </c>
      <c r="G19" s="55"/>
      <c r="H19" s="55">
        <f t="shared" si="0"/>
        <v>-6989.13</v>
      </c>
      <c r="I19" s="30">
        <f t="shared" si="2"/>
        <v>0.43000102301790283</v>
      </c>
      <c r="J19" s="62"/>
    </row>
    <row r="20" spans="2:10" x14ac:dyDescent="0.25">
      <c r="B20" s="52"/>
      <c r="C20" s="52" t="s">
        <v>666</v>
      </c>
      <c r="D20" s="55">
        <v>6400</v>
      </c>
      <c r="E20" s="55">
        <v>6720</v>
      </c>
      <c r="F20" s="55">
        <v>9609.6</v>
      </c>
      <c r="G20" s="55"/>
      <c r="H20" s="55">
        <f t="shared" si="0"/>
        <v>-9609.6</v>
      </c>
      <c r="I20" s="30">
        <f t="shared" si="2"/>
        <v>0.43000000000000005</v>
      </c>
      <c r="J20" s="62"/>
    </row>
    <row r="21" spans="2:10" x14ac:dyDescent="0.25">
      <c r="B21" s="52"/>
      <c r="C21" s="52" t="s">
        <v>667</v>
      </c>
      <c r="D21" s="55">
        <v>3150</v>
      </c>
      <c r="E21" s="55">
        <v>3500</v>
      </c>
      <c r="F21" s="55">
        <v>5005</v>
      </c>
      <c r="G21" s="55"/>
      <c r="H21" s="55">
        <f t="shared" si="0"/>
        <v>-5005</v>
      </c>
      <c r="I21" s="30">
        <f t="shared" si="2"/>
        <v>0.43</v>
      </c>
      <c r="J21" s="62"/>
    </row>
    <row r="22" spans="2:10" x14ac:dyDescent="0.25">
      <c r="B22" s="52"/>
      <c r="C22" s="52" t="s">
        <v>668</v>
      </c>
      <c r="D22" s="55">
        <v>2150</v>
      </c>
      <c r="E22" s="55">
        <f>D22*1.17</f>
        <v>2515.5</v>
      </c>
      <c r="F22" s="55">
        <v>3597.17</v>
      </c>
      <c r="G22" s="55"/>
      <c r="H22" s="55">
        <f t="shared" si="0"/>
        <v>-3597.17</v>
      </c>
      <c r="I22" s="30">
        <f t="shared" si="2"/>
        <v>0.43000198767640629</v>
      </c>
      <c r="J22" s="62"/>
    </row>
    <row r="23" spans="2:10" x14ac:dyDescent="0.25">
      <c r="B23" s="52"/>
      <c r="C23" s="52" t="s">
        <v>668</v>
      </c>
      <c r="D23" s="55">
        <v>2150</v>
      </c>
      <c r="E23" s="55">
        <f>D23*1.17</f>
        <v>2515.5</v>
      </c>
      <c r="F23" s="55">
        <v>3597.17</v>
      </c>
      <c r="G23" s="55"/>
      <c r="H23" s="55">
        <f t="shared" si="0"/>
        <v>-3597.17</v>
      </c>
      <c r="I23" s="30">
        <f t="shared" si="2"/>
        <v>0.43000198767640629</v>
      </c>
      <c r="J23" s="62"/>
    </row>
    <row r="24" spans="2:10" x14ac:dyDescent="0.25">
      <c r="B24" s="52"/>
      <c r="C24" s="52" t="s">
        <v>668</v>
      </c>
      <c r="D24" s="55">
        <v>2150</v>
      </c>
      <c r="E24" s="55">
        <f>D24*1.17</f>
        <v>2515.5</v>
      </c>
      <c r="F24" s="55">
        <v>3597.17</v>
      </c>
      <c r="G24" s="55"/>
      <c r="H24" s="55">
        <f t="shared" si="0"/>
        <v>-3597.17</v>
      </c>
      <c r="I24" s="30">
        <f t="shared" si="2"/>
        <v>0.43000198767640629</v>
      </c>
      <c r="J24" s="62"/>
    </row>
    <row r="25" spans="2:10" x14ac:dyDescent="0.25">
      <c r="B25" s="52"/>
      <c r="C25" s="52" t="s">
        <v>669</v>
      </c>
      <c r="D25" s="55">
        <v>4250</v>
      </c>
      <c r="E25" s="55">
        <v>4887.5</v>
      </c>
      <c r="F25" s="55">
        <v>6989.13</v>
      </c>
      <c r="G25" s="55"/>
      <c r="H25" s="55">
        <f t="shared" si="0"/>
        <v>-6989.13</v>
      </c>
      <c r="I25" s="30">
        <f t="shared" si="2"/>
        <v>0.43000102301790283</v>
      </c>
      <c r="J25" s="62"/>
    </row>
    <row r="26" spans="2:10" x14ac:dyDescent="0.25">
      <c r="B26" s="52"/>
      <c r="C26" s="52" t="s">
        <v>670</v>
      </c>
      <c r="D26" s="56">
        <v>3500</v>
      </c>
      <c r="E26" s="56">
        <v>3500</v>
      </c>
      <c r="F26" s="56">
        <v>5005</v>
      </c>
      <c r="G26" s="56"/>
      <c r="H26" s="55">
        <f t="shared" si="0"/>
        <v>-5005</v>
      </c>
      <c r="I26" s="30">
        <f t="shared" si="2"/>
        <v>0.43</v>
      </c>
      <c r="J26" s="62"/>
    </row>
    <row r="27" spans="2:10" x14ac:dyDescent="0.25">
      <c r="B27" s="52"/>
      <c r="C27" s="52" t="s">
        <v>816</v>
      </c>
      <c r="D27" s="56">
        <v>0</v>
      </c>
      <c r="E27" s="56">
        <v>1500</v>
      </c>
      <c r="F27" s="56">
        <v>2150</v>
      </c>
      <c r="G27" s="56"/>
      <c r="H27" s="55">
        <f t="shared" si="0"/>
        <v>-2150</v>
      </c>
      <c r="I27" s="30">
        <f t="shared" si="2"/>
        <v>0.43333333333333335</v>
      </c>
      <c r="J27" s="62"/>
    </row>
    <row r="28" spans="2:10" x14ac:dyDescent="0.25">
      <c r="B28" s="52"/>
      <c r="C28" s="52" t="s">
        <v>672</v>
      </c>
      <c r="D28" s="56">
        <v>2150</v>
      </c>
      <c r="E28" s="56">
        <v>2150</v>
      </c>
      <c r="F28" s="56">
        <v>3074.5</v>
      </c>
      <c r="G28" s="56"/>
      <c r="H28" s="55">
        <f t="shared" si="0"/>
        <v>-3074.5</v>
      </c>
      <c r="I28" s="30">
        <f t="shared" si="2"/>
        <v>0.43</v>
      </c>
      <c r="J28" s="62"/>
    </row>
    <row r="29" spans="2:10" x14ac:dyDescent="0.25">
      <c r="B29" s="52"/>
      <c r="C29" s="52" t="s">
        <v>673</v>
      </c>
      <c r="D29" s="56">
        <v>1150</v>
      </c>
      <c r="E29" s="56">
        <f>D29*1.17</f>
        <v>1345.5</v>
      </c>
      <c r="F29" s="56">
        <v>1923.35</v>
      </c>
      <c r="G29" s="56"/>
      <c r="H29" s="55">
        <f t="shared" si="0"/>
        <v>-1923.35</v>
      </c>
      <c r="I29" s="30">
        <f t="shared" si="2"/>
        <v>0.42946859903381635</v>
      </c>
      <c r="J29" s="62"/>
    </row>
    <row r="30" spans="2:10" x14ac:dyDescent="0.25">
      <c r="B30" s="52"/>
      <c r="C30" s="52" t="s">
        <v>818</v>
      </c>
      <c r="D30" s="56">
        <v>0</v>
      </c>
      <c r="E30" s="56">
        <v>0</v>
      </c>
      <c r="F30" s="56">
        <v>2150</v>
      </c>
      <c r="G30" s="56"/>
      <c r="H30" s="55">
        <f t="shared" si="0"/>
        <v>-2150</v>
      </c>
      <c r="I30" s="30">
        <v>1</v>
      </c>
      <c r="J30" s="62"/>
    </row>
    <row r="31" spans="2:10" x14ac:dyDescent="0.25">
      <c r="B31" s="52"/>
      <c r="C31" s="52" t="s">
        <v>674</v>
      </c>
      <c r="D31" s="56">
        <v>4250</v>
      </c>
      <c r="E31" s="56">
        <v>4887.5</v>
      </c>
      <c r="F31" s="56">
        <v>6989.13</v>
      </c>
      <c r="G31" s="56"/>
      <c r="H31" s="55">
        <f t="shared" si="0"/>
        <v>-6989.13</v>
      </c>
      <c r="I31" s="30">
        <f t="shared" ref="I31:I41" si="3">+(F31-E31)/E31</f>
        <v>0.43000102301790283</v>
      </c>
      <c r="J31" s="62"/>
    </row>
    <row r="32" spans="2:10" x14ac:dyDescent="0.25">
      <c r="B32" s="52"/>
      <c r="C32" s="52" t="s">
        <v>675</v>
      </c>
      <c r="D32" s="56">
        <v>750</v>
      </c>
      <c r="E32" s="56">
        <v>750</v>
      </c>
      <c r="F32" s="56">
        <v>1345</v>
      </c>
      <c r="G32" s="56"/>
      <c r="H32" s="55">
        <f t="shared" si="0"/>
        <v>-1345</v>
      </c>
      <c r="I32" s="30">
        <f t="shared" si="3"/>
        <v>0.79333333333333333</v>
      </c>
      <c r="J32" s="62"/>
    </row>
    <row r="33" spans="2:10" x14ac:dyDescent="0.25">
      <c r="B33" s="52"/>
      <c r="C33" s="52" t="s">
        <v>676</v>
      </c>
      <c r="D33" s="56">
        <v>3000</v>
      </c>
      <c r="E33" s="56">
        <v>3500</v>
      </c>
      <c r="F33" s="56">
        <v>5005</v>
      </c>
      <c r="G33" s="56"/>
      <c r="H33" s="55">
        <f t="shared" si="0"/>
        <v>-5005</v>
      </c>
      <c r="I33" s="30">
        <f t="shared" si="3"/>
        <v>0.43</v>
      </c>
      <c r="J33" s="62"/>
    </row>
    <row r="34" spans="2:10" x14ac:dyDescent="0.25">
      <c r="B34" s="52"/>
      <c r="C34" s="52" t="s">
        <v>677</v>
      </c>
      <c r="D34" s="56">
        <v>3000</v>
      </c>
      <c r="E34" s="56">
        <v>3500</v>
      </c>
      <c r="F34" s="56">
        <v>5005</v>
      </c>
      <c r="G34" s="56"/>
      <c r="H34" s="55">
        <f t="shared" si="0"/>
        <v>-5005</v>
      </c>
      <c r="I34" s="30">
        <f t="shared" si="3"/>
        <v>0.43</v>
      </c>
      <c r="J34" s="62"/>
    </row>
    <row r="35" spans="2:10" x14ac:dyDescent="0.25">
      <c r="B35" s="52"/>
      <c r="C35" s="52" t="s">
        <v>679</v>
      </c>
      <c r="D35" s="56">
        <v>3000</v>
      </c>
      <c r="E35" s="56">
        <v>3500</v>
      </c>
      <c r="F35" s="56">
        <v>5005</v>
      </c>
      <c r="G35" s="56"/>
      <c r="H35" s="55">
        <f t="shared" ref="H35:H66" si="4">$G35-$F35</f>
        <v>-5005</v>
      </c>
      <c r="I35" s="30">
        <f t="shared" si="3"/>
        <v>0.43</v>
      </c>
      <c r="J35" s="62"/>
    </row>
    <row r="36" spans="2:10" x14ac:dyDescent="0.25">
      <c r="B36" s="52"/>
      <c r="C36" s="52" t="s">
        <v>680</v>
      </c>
      <c r="D36" s="56">
        <v>3000</v>
      </c>
      <c r="E36" s="56">
        <v>3500</v>
      </c>
      <c r="F36" s="56">
        <v>5005</v>
      </c>
      <c r="G36" s="56"/>
      <c r="H36" s="55">
        <f t="shared" si="4"/>
        <v>-5005</v>
      </c>
      <c r="I36" s="30">
        <f t="shared" si="3"/>
        <v>0.43</v>
      </c>
      <c r="J36" s="62"/>
    </row>
    <row r="37" spans="2:10" x14ac:dyDescent="0.25">
      <c r="B37" s="52"/>
      <c r="C37" s="52" t="s">
        <v>681</v>
      </c>
      <c r="D37" s="56">
        <v>3000</v>
      </c>
      <c r="E37" s="56">
        <v>3500</v>
      </c>
      <c r="F37" s="56">
        <v>5005</v>
      </c>
      <c r="G37" s="56"/>
      <c r="H37" s="55">
        <f t="shared" si="4"/>
        <v>-5005</v>
      </c>
      <c r="I37" s="30">
        <f t="shared" si="3"/>
        <v>0.43</v>
      </c>
      <c r="J37" s="62"/>
    </row>
    <row r="38" spans="2:10" x14ac:dyDescent="0.25">
      <c r="B38" s="52"/>
      <c r="C38" s="52" t="s">
        <v>682</v>
      </c>
      <c r="D38" s="56">
        <v>3000</v>
      </c>
      <c r="E38" s="56">
        <v>3500</v>
      </c>
      <c r="F38" s="56">
        <v>5005</v>
      </c>
      <c r="G38" s="56"/>
      <c r="H38" s="55">
        <f t="shared" si="4"/>
        <v>-5005</v>
      </c>
      <c r="I38" s="30">
        <f t="shared" si="3"/>
        <v>0.43</v>
      </c>
      <c r="J38" s="62"/>
    </row>
    <row r="39" spans="2:10" x14ac:dyDescent="0.25">
      <c r="B39" s="52"/>
      <c r="C39" s="52" t="s">
        <v>683</v>
      </c>
      <c r="D39" s="56">
        <v>3000</v>
      </c>
      <c r="E39" s="56">
        <v>3500</v>
      </c>
      <c r="F39" s="56">
        <v>5005</v>
      </c>
      <c r="G39" s="56"/>
      <c r="H39" s="55">
        <f t="shared" si="4"/>
        <v>-5005</v>
      </c>
      <c r="I39" s="30">
        <f t="shared" si="3"/>
        <v>0.43</v>
      </c>
      <c r="J39" s="62"/>
    </row>
    <row r="40" spans="2:10" x14ac:dyDescent="0.25">
      <c r="B40" s="52"/>
      <c r="C40" s="52" t="s">
        <v>685</v>
      </c>
      <c r="D40" s="56">
        <v>3000</v>
      </c>
      <c r="E40" s="56">
        <v>3500</v>
      </c>
      <c r="F40" s="56">
        <v>5005</v>
      </c>
      <c r="G40" s="56"/>
      <c r="H40" s="55">
        <f t="shared" si="4"/>
        <v>-5005</v>
      </c>
      <c r="I40" s="30">
        <f t="shared" si="3"/>
        <v>0.43</v>
      </c>
      <c r="J40" s="62"/>
    </row>
    <row r="41" spans="2:10" x14ac:dyDescent="0.25">
      <c r="B41" s="52"/>
      <c r="C41" s="52" t="s">
        <v>686</v>
      </c>
      <c r="D41" s="56">
        <v>3000</v>
      </c>
      <c r="E41" s="56">
        <v>3500</v>
      </c>
      <c r="F41" s="56">
        <v>5005</v>
      </c>
      <c r="G41" s="56"/>
      <c r="H41" s="55">
        <f t="shared" si="4"/>
        <v>-5005</v>
      </c>
      <c r="I41" s="30">
        <f t="shared" si="3"/>
        <v>0.43</v>
      </c>
      <c r="J41" s="62"/>
    </row>
    <row r="42" spans="2:10" x14ac:dyDescent="0.25">
      <c r="B42" s="52"/>
      <c r="C42" s="52" t="s">
        <v>687</v>
      </c>
      <c r="D42" s="56">
        <v>0</v>
      </c>
      <c r="E42" s="56">
        <v>0</v>
      </c>
      <c r="F42" s="114">
        <f>1250+2765+990</f>
        <v>5005</v>
      </c>
      <c r="G42" s="91"/>
      <c r="H42" s="55">
        <f t="shared" si="4"/>
        <v>-5005</v>
      </c>
      <c r="I42" s="30">
        <v>1</v>
      </c>
      <c r="J42" s="62"/>
    </row>
    <row r="43" spans="2:10" x14ac:dyDescent="0.25">
      <c r="B43" s="52"/>
      <c r="C43" s="52" t="s">
        <v>689</v>
      </c>
      <c r="D43" s="56">
        <v>3000</v>
      </c>
      <c r="E43" s="56">
        <v>0</v>
      </c>
      <c r="F43" s="56">
        <v>0</v>
      </c>
      <c r="G43" s="56"/>
      <c r="H43" s="55">
        <f t="shared" si="4"/>
        <v>0</v>
      </c>
      <c r="I43" s="30">
        <v>0</v>
      </c>
      <c r="J43" s="62"/>
    </row>
    <row r="44" spans="2:10" x14ac:dyDescent="0.25">
      <c r="B44" s="52"/>
      <c r="C44" s="52" t="s">
        <v>690</v>
      </c>
      <c r="D44" s="56">
        <v>3700</v>
      </c>
      <c r="E44" s="56">
        <v>3700</v>
      </c>
      <c r="F44" s="56">
        <v>5005</v>
      </c>
      <c r="G44" s="56"/>
      <c r="H44" s="55">
        <f t="shared" si="4"/>
        <v>-5005</v>
      </c>
      <c r="I44" s="30">
        <f>+(F44-E44)/E44</f>
        <v>0.35270270270270271</v>
      </c>
      <c r="J44" s="62"/>
    </row>
    <row r="45" spans="2:10" x14ac:dyDescent="0.25">
      <c r="B45" s="52"/>
      <c r="C45" s="52" t="s">
        <v>691</v>
      </c>
      <c r="D45" s="56">
        <v>0</v>
      </c>
      <c r="E45" s="56">
        <v>0</v>
      </c>
      <c r="F45" s="71">
        <f>1250-1250</f>
        <v>0</v>
      </c>
      <c r="G45" s="71"/>
      <c r="H45" s="55">
        <f t="shared" si="4"/>
        <v>0</v>
      </c>
      <c r="I45" s="30">
        <v>1</v>
      </c>
      <c r="J45" s="62"/>
    </row>
    <row r="46" spans="2:10" x14ac:dyDescent="0.25">
      <c r="B46" s="52"/>
      <c r="C46" s="52" t="s">
        <v>691</v>
      </c>
      <c r="D46" s="56">
        <v>0</v>
      </c>
      <c r="E46" s="56">
        <v>0</v>
      </c>
      <c r="F46" s="71">
        <f>1250-1250</f>
        <v>0</v>
      </c>
      <c r="G46" s="71"/>
      <c r="H46" s="55">
        <f t="shared" si="4"/>
        <v>0</v>
      </c>
      <c r="I46" s="30">
        <v>1</v>
      </c>
      <c r="J46" s="62"/>
    </row>
    <row r="47" spans="2:10" x14ac:dyDescent="0.25">
      <c r="B47" s="52"/>
      <c r="C47" s="52" t="s">
        <v>692</v>
      </c>
      <c r="D47" s="56">
        <v>3000</v>
      </c>
      <c r="E47" s="56">
        <v>3500</v>
      </c>
      <c r="F47" s="56">
        <f>3500+255+1250</f>
        <v>5005</v>
      </c>
      <c r="G47" s="56"/>
      <c r="H47" s="55">
        <f t="shared" si="4"/>
        <v>-5005</v>
      </c>
      <c r="I47" s="30">
        <f>+(F47-E47)/E47</f>
        <v>0.43</v>
      </c>
      <c r="J47" s="62"/>
    </row>
    <row r="48" spans="2:10" x14ac:dyDescent="0.25">
      <c r="B48" s="52"/>
      <c r="C48" s="52" t="s">
        <v>693</v>
      </c>
      <c r="D48" s="56">
        <v>0</v>
      </c>
      <c r="E48" s="56">
        <v>0</v>
      </c>
      <c r="F48" s="56">
        <v>1500</v>
      </c>
      <c r="G48" s="56"/>
      <c r="H48" s="55">
        <f t="shared" si="4"/>
        <v>-1500</v>
      </c>
      <c r="I48" s="30">
        <v>1</v>
      </c>
      <c r="J48" s="62"/>
    </row>
    <row r="49" spans="2:11" x14ac:dyDescent="0.25">
      <c r="B49" s="52"/>
      <c r="C49" s="52" t="s">
        <v>693</v>
      </c>
      <c r="D49" s="56">
        <v>0</v>
      </c>
      <c r="E49" s="56">
        <v>0</v>
      </c>
      <c r="F49" s="56">
        <v>1500</v>
      </c>
      <c r="G49" s="56"/>
      <c r="H49" s="55">
        <f t="shared" si="4"/>
        <v>-1500</v>
      </c>
      <c r="I49" s="30">
        <v>1</v>
      </c>
      <c r="J49" s="62"/>
    </row>
    <row r="50" spans="2:11" x14ac:dyDescent="0.25">
      <c r="B50" s="52"/>
      <c r="C50" s="52" t="s">
        <v>694</v>
      </c>
      <c r="D50" s="56">
        <v>3000</v>
      </c>
      <c r="E50" s="56">
        <v>3500</v>
      </c>
      <c r="F50" s="56">
        <f>3500+255+1250</f>
        <v>5005</v>
      </c>
      <c r="G50" s="56"/>
      <c r="H50" s="55">
        <f t="shared" si="4"/>
        <v>-5005</v>
      </c>
      <c r="I50" s="30">
        <f>+(F50-E50)/E50</f>
        <v>0.43</v>
      </c>
      <c r="J50" s="62"/>
    </row>
    <row r="51" spans="2:11" x14ac:dyDescent="0.25">
      <c r="B51" s="52"/>
      <c r="C51" s="52" t="s">
        <v>695</v>
      </c>
      <c r="D51" s="56">
        <v>1250</v>
      </c>
      <c r="E51" s="56">
        <v>0</v>
      </c>
      <c r="F51" s="71">
        <f>1500-255-255-990</f>
        <v>0</v>
      </c>
      <c r="G51" s="71"/>
      <c r="H51" s="55">
        <f t="shared" si="4"/>
        <v>0</v>
      </c>
      <c r="I51" s="30">
        <v>1</v>
      </c>
      <c r="J51" s="62"/>
    </row>
    <row r="52" spans="2:11" x14ac:dyDescent="0.25">
      <c r="B52" s="52"/>
      <c r="C52" s="52" t="s">
        <v>696</v>
      </c>
      <c r="D52" s="56">
        <v>2700</v>
      </c>
      <c r="E52" s="56">
        <v>2700</v>
      </c>
      <c r="F52" s="56">
        <v>2700</v>
      </c>
      <c r="G52" s="56"/>
      <c r="H52" s="55">
        <f t="shared" si="4"/>
        <v>-2700</v>
      </c>
      <c r="I52" s="30">
        <f t="shared" ref="I52:I60" si="5">+(F52-E52)/E52</f>
        <v>0</v>
      </c>
      <c r="J52" s="62"/>
    </row>
    <row r="53" spans="2:11" x14ac:dyDescent="0.25">
      <c r="B53" s="52"/>
      <c r="C53" s="52" t="s">
        <v>697</v>
      </c>
      <c r="D53" s="56">
        <v>2700</v>
      </c>
      <c r="E53" s="56">
        <v>2700</v>
      </c>
      <c r="F53" s="56">
        <v>2700</v>
      </c>
      <c r="G53" s="56"/>
      <c r="H53" s="55">
        <f t="shared" si="4"/>
        <v>-2700</v>
      </c>
      <c r="I53" s="30">
        <f t="shared" si="5"/>
        <v>0</v>
      </c>
      <c r="J53" s="62"/>
    </row>
    <row r="54" spans="2:11" x14ac:dyDescent="0.25">
      <c r="B54" s="52"/>
      <c r="C54" s="52" t="s">
        <v>698</v>
      </c>
      <c r="D54" s="56">
        <v>2700</v>
      </c>
      <c r="E54" s="56">
        <v>2700</v>
      </c>
      <c r="F54" s="56">
        <v>2700</v>
      </c>
      <c r="G54" s="56"/>
      <c r="H54" s="55">
        <f t="shared" si="4"/>
        <v>-2700</v>
      </c>
      <c r="I54" s="30">
        <f t="shared" si="5"/>
        <v>0</v>
      </c>
      <c r="J54" s="62"/>
    </row>
    <row r="55" spans="2:11" x14ac:dyDescent="0.25">
      <c r="B55" s="52"/>
      <c r="C55" s="52" t="s">
        <v>699</v>
      </c>
      <c r="D55" s="56">
        <v>2000</v>
      </c>
      <c r="E55" s="56">
        <v>2000</v>
      </c>
      <c r="F55" s="56">
        <v>2000</v>
      </c>
      <c r="G55" s="56"/>
      <c r="H55" s="55">
        <f t="shared" si="4"/>
        <v>-2000</v>
      </c>
      <c r="I55" s="30">
        <f t="shared" si="5"/>
        <v>0</v>
      </c>
      <c r="J55" s="62"/>
    </row>
    <row r="56" spans="2:11" x14ac:dyDescent="0.25">
      <c r="B56" s="52"/>
      <c r="C56" s="52" t="s">
        <v>700</v>
      </c>
      <c r="D56" s="56">
        <v>2000</v>
      </c>
      <c r="E56" s="56">
        <v>1800</v>
      </c>
      <c r="F56" s="56">
        <v>2000</v>
      </c>
      <c r="G56" s="56"/>
      <c r="H56" s="55">
        <f t="shared" si="4"/>
        <v>-2000</v>
      </c>
      <c r="I56" s="30">
        <f t="shared" si="5"/>
        <v>0.1111111111111111</v>
      </c>
      <c r="J56" s="62"/>
    </row>
    <row r="57" spans="2:11" x14ac:dyDescent="0.25">
      <c r="B57" s="52"/>
      <c r="C57" s="52" t="s">
        <v>701</v>
      </c>
      <c r="D57" s="56">
        <v>30000</v>
      </c>
      <c r="E57" s="56">
        <v>30000</v>
      </c>
      <c r="F57" s="56">
        <v>30000</v>
      </c>
      <c r="G57" s="56"/>
      <c r="H57" s="55">
        <f t="shared" si="4"/>
        <v>-30000</v>
      </c>
      <c r="I57" s="30">
        <f t="shared" si="5"/>
        <v>0</v>
      </c>
      <c r="J57" s="62"/>
    </row>
    <row r="58" spans="2:11" x14ac:dyDescent="0.25">
      <c r="B58" s="52"/>
      <c r="C58" s="52" t="s">
        <v>702</v>
      </c>
      <c r="D58" s="56">
        <v>48419</v>
      </c>
      <c r="E58" s="56">
        <v>48419</v>
      </c>
      <c r="F58" s="56">
        <v>48419</v>
      </c>
      <c r="G58" s="56"/>
      <c r="H58" s="55">
        <f t="shared" si="4"/>
        <v>-48419</v>
      </c>
      <c r="I58" s="30">
        <f t="shared" si="5"/>
        <v>0</v>
      </c>
      <c r="J58" s="62"/>
    </row>
    <row r="59" spans="2:11" x14ac:dyDescent="0.25">
      <c r="B59" s="52"/>
      <c r="C59" s="52" t="s">
        <v>703</v>
      </c>
      <c r="D59" s="56">
        <v>11220</v>
      </c>
      <c r="E59" s="56">
        <v>11220</v>
      </c>
      <c r="F59" s="56">
        <v>11220</v>
      </c>
      <c r="G59" s="56"/>
      <c r="H59" s="55">
        <f t="shared" si="4"/>
        <v>-11220</v>
      </c>
      <c r="I59" s="30">
        <f t="shared" si="5"/>
        <v>0</v>
      </c>
      <c r="J59" s="62"/>
    </row>
    <row r="60" spans="2:11" x14ac:dyDescent="0.25">
      <c r="B60" s="66" t="s">
        <v>704</v>
      </c>
      <c r="C60" s="60" t="s">
        <v>9</v>
      </c>
      <c r="D60" s="59">
        <f>SUM(D61:D76)</f>
        <v>242350</v>
      </c>
      <c r="E60" s="59">
        <f>SUM(E61:E76)</f>
        <v>242750</v>
      </c>
      <c r="F60" s="59">
        <f>SUM(F61:F76)</f>
        <v>241750</v>
      </c>
      <c r="G60" s="59">
        <f>SUM(G61:G76)</f>
        <v>0</v>
      </c>
      <c r="H60" s="59">
        <f t="shared" si="4"/>
        <v>-241750</v>
      </c>
      <c r="I60" s="30">
        <f t="shared" si="5"/>
        <v>-4.1194644696189494E-3</v>
      </c>
      <c r="J60" s="57"/>
    </row>
    <row r="61" spans="2:11" x14ac:dyDescent="0.25">
      <c r="B61" s="52"/>
      <c r="C61" s="52" t="s">
        <v>705</v>
      </c>
      <c r="D61" s="70">
        <v>-38000</v>
      </c>
      <c r="E61" s="70">
        <v>0</v>
      </c>
      <c r="F61" s="70">
        <v>0</v>
      </c>
      <c r="G61" s="70">
        <v>0</v>
      </c>
      <c r="H61" s="55">
        <f t="shared" si="4"/>
        <v>0</v>
      </c>
      <c r="I61" s="30">
        <v>0</v>
      </c>
      <c r="J61" s="62"/>
    </row>
    <row r="62" spans="2:11" x14ac:dyDescent="0.25">
      <c r="B62" s="52"/>
      <c r="C62" s="52" t="s">
        <v>706</v>
      </c>
      <c r="D62" s="56">
        <v>750</v>
      </c>
      <c r="E62" s="56">
        <v>750</v>
      </c>
      <c r="F62" s="56">
        <v>750</v>
      </c>
      <c r="G62" s="56"/>
      <c r="H62" s="55">
        <f t="shared" si="4"/>
        <v>-750</v>
      </c>
      <c r="I62" s="30">
        <f>+(F62-E62)/E62</f>
        <v>0</v>
      </c>
      <c r="J62" s="62"/>
    </row>
    <row r="63" spans="2:11" x14ac:dyDescent="0.25">
      <c r="B63" s="52"/>
      <c r="C63" s="52" t="s">
        <v>707</v>
      </c>
      <c r="D63" s="56">
        <v>0</v>
      </c>
      <c r="E63" s="56">
        <v>1500</v>
      </c>
      <c r="F63" s="56">
        <v>500</v>
      </c>
      <c r="G63" s="56"/>
      <c r="H63" s="55">
        <f t="shared" si="4"/>
        <v>-500</v>
      </c>
      <c r="I63" s="30">
        <f>+(F63-E63)/E63</f>
        <v>-0.66666666666666663</v>
      </c>
      <c r="J63" s="62"/>
      <c r="K63" s="49" t="s">
        <v>202</v>
      </c>
    </row>
    <row r="64" spans="2:11" x14ac:dyDescent="0.25">
      <c r="B64" s="52"/>
      <c r="C64" s="52" t="s">
        <v>709</v>
      </c>
      <c r="D64" s="56">
        <v>2500</v>
      </c>
      <c r="E64" s="56">
        <v>2500</v>
      </c>
      <c r="F64" s="56">
        <v>2500</v>
      </c>
      <c r="G64" s="56"/>
      <c r="H64" s="55">
        <f t="shared" si="4"/>
        <v>-2500</v>
      </c>
      <c r="I64" s="30">
        <f>+(F64-E64)/E64</f>
        <v>0</v>
      </c>
      <c r="J64" s="62"/>
    </row>
    <row r="65" spans="2:10" x14ac:dyDescent="0.25">
      <c r="B65" s="52"/>
      <c r="C65" s="52" t="s">
        <v>710</v>
      </c>
      <c r="D65" s="56">
        <v>40100</v>
      </c>
      <c r="E65" s="56">
        <v>0</v>
      </c>
      <c r="F65" s="56">
        <v>0</v>
      </c>
      <c r="G65" s="56"/>
      <c r="H65" s="55">
        <f t="shared" si="4"/>
        <v>0</v>
      </c>
      <c r="I65" s="30">
        <v>0</v>
      </c>
      <c r="J65" s="62"/>
    </row>
    <row r="66" spans="2:10" x14ac:dyDescent="0.25">
      <c r="B66" s="52"/>
      <c r="C66" s="52" t="s">
        <v>48</v>
      </c>
      <c r="D66" s="56">
        <v>4000</v>
      </c>
      <c r="E66" s="56">
        <v>4000</v>
      </c>
      <c r="F66" s="56">
        <v>4000</v>
      </c>
      <c r="G66" s="56"/>
      <c r="H66" s="55">
        <f t="shared" si="4"/>
        <v>-4000</v>
      </c>
      <c r="I66" s="30">
        <f t="shared" ref="I66:I73" si="6">+(F66-E66)/E66</f>
        <v>0</v>
      </c>
      <c r="J66" s="62"/>
    </row>
    <row r="67" spans="2:10" ht="15" customHeight="1" x14ac:dyDescent="0.25">
      <c r="B67" s="52"/>
      <c r="C67" s="52" t="s">
        <v>711</v>
      </c>
      <c r="D67" s="56">
        <v>18500</v>
      </c>
      <c r="E67" s="56">
        <v>25000</v>
      </c>
      <c r="F67" s="56">
        <v>25000</v>
      </c>
      <c r="G67" s="56"/>
      <c r="H67" s="55">
        <f t="shared" ref="H67:H98" si="7">$G67-$F67</f>
        <v>-25000</v>
      </c>
      <c r="I67" s="30">
        <f t="shared" si="6"/>
        <v>0</v>
      </c>
      <c r="J67" s="62"/>
    </row>
    <row r="68" spans="2:10" x14ac:dyDescent="0.25">
      <c r="B68" s="52"/>
      <c r="C68" s="52" t="s">
        <v>712</v>
      </c>
      <c r="D68" s="56">
        <v>20000</v>
      </c>
      <c r="E68" s="56">
        <v>20000</v>
      </c>
      <c r="F68" s="56">
        <v>20000</v>
      </c>
      <c r="G68" s="56"/>
      <c r="H68" s="55">
        <f t="shared" si="7"/>
        <v>-20000</v>
      </c>
      <c r="I68" s="30">
        <f t="shared" si="6"/>
        <v>0</v>
      </c>
      <c r="J68" s="62"/>
    </row>
    <row r="69" spans="2:10" x14ac:dyDescent="0.25">
      <c r="B69" s="52"/>
      <c r="C69" s="52" t="s">
        <v>713</v>
      </c>
      <c r="D69" s="56">
        <v>3000</v>
      </c>
      <c r="E69" s="56">
        <v>3000</v>
      </c>
      <c r="F69" s="56">
        <v>3000</v>
      </c>
      <c r="G69" s="56"/>
      <c r="H69" s="55">
        <f t="shared" si="7"/>
        <v>-3000</v>
      </c>
      <c r="I69" s="30">
        <f t="shared" si="6"/>
        <v>0</v>
      </c>
      <c r="J69" s="62"/>
    </row>
    <row r="70" spans="2:10" x14ac:dyDescent="0.25">
      <c r="B70" s="52"/>
      <c r="C70" s="52" t="s">
        <v>714</v>
      </c>
      <c r="D70" s="56">
        <v>30000</v>
      </c>
      <c r="E70" s="56">
        <v>30000</v>
      </c>
      <c r="F70" s="56">
        <v>30000</v>
      </c>
      <c r="G70" s="56"/>
      <c r="H70" s="55">
        <f t="shared" si="7"/>
        <v>-30000</v>
      </c>
      <c r="I70" s="30">
        <f t="shared" si="6"/>
        <v>0</v>
      </c>
      <c r="J70" s="62"/>
    </row>
    <row r="71" spans="2:10" x14ac:dyDescent="0.25">
      <c r="B71" s="52"/>
      <c r="C71" s="52" t="s">
        <v>715</v>
      </c>
      <c r="D71" s="56">
        <v>130000</v>
      </c>
      <c r="E71" s="56">
        <v>130000</v>
      </c>
      <c r="F71" s="56">
        <v>130000</v>
      </c>
      <c r="G71" s="56"/>
      <c r="H71" s="55">
        <f t="shared" si="7"/>
        <v>-130000</v>
      </c>
      <c r="I71" s="30">
        <f t="shared" si="6"/>
        <v>0</v>
      </c>
      <c r="J71" s="62"/>
    </row>
    <row r="72" spans="2:10" x14ac:dyDescent="0.25">
      <c r="B72" s="52"/>
      <c r="C72" s="52" t="s">
        <v>716</v>
      </c>
      <c r="D72" s="56">
        <v>3500</v>
      </c>
      <c r="E72" s="56">
        <v>3000</v>
      </c>
      <c r="F72" s="56">
        <v>3000</v>
      </c>
      <c r="G72" s="56"/>
      <c r="H72" s="55">
        <f t="shared" si="7"/>
        <v>-3000</v>
      </c>
      <c r="I72" s="30">
        <f t="shared" si="6"/>
        <v>0</v>
      </c>
      <c r="J72" s="62"/>
    </row>
    <row r="73" spans="2:10" x14ac:dyDescent="0.25">
      <c r="B73" s="52"/>
      <c r="C73" s="52" t="s">
        <v>717</v>
      </c>
      <c r="D73" s="56">
        <v>2000</v>
      </c>
      <c r="E73" s="56">
        <v>2000</v>
      </c>
      <c r="F73" s="56">
        <v>2000</v>
      </c>
      <c r="G73" s="56"/>
      <c r="H73" s="55">
        <f t="shared" si="7"/>
        <v>-2000</v>
      </c>
      <c r="I73" s="30">
        <f t="shared" si="6"/>
        <v>0</v>
      </c>
      <c r="J73" s="62"/>
    </row>
    <row r="74" spans="2:10" x14ac:dyDescent="0.25">
      <c r="B74" s="52"/>
      <c r="C74" s="52" t="s">
        <v>718</v>
      </c>
      <c r="D74" s="56">
        <v>5000</v>
      </c>
      <c r="E74" s="56">
        <v>0</v>
      </c>
      <c r="F74" s="56">
        <v>0</v>
      </c>
      <c r="G74" s="56"/>
      <c r="H74" s="55">
        <f t="shared" si="7"/>
        <v>0</v>
      </c>
      <c r="I74" s="30">
        <v>0</v>
      </c>
      <c r="J74" s="62"/>
    </row>
    <row r="75" spans="2:10" x14ac:dyDescent="0.25">
      <c r="B75" s="52"/>
      <c r="C75" s="52" t="s">
        <v>719</v>
      </c>
      <c r="D75" s="56">
        <v>1000</v>
      </c>
      <c r="E75" s="56">
        <v>1000</v>
      </c>
      <c r="F75" s="56">
        <v>1000</v>
      </c>
      <c r="G75" s="56"/>
      <c r="H75" s="55">
        <f t="shared" si="7"/>
        <v>-1000</v>
      </c>
      <c r="I75" s="30">
        <f>+(F75-E75)/E75</f>
        <v>0</v>
      </c>
      <c r="J75" s="62"/>
    </row>
    <row r="76" spans="2:10" x14ac:dyDescent="0.25">
      <c r="B76" s="52"/>
      <c r="C76" s="52" t="s">
        <v>720</v>
      </c>
      <c r="D76" s="56">
        <v>20000</v>
      </c>
      <c r="E76" s="56">
        <v>20000</v>
      </c>
      <c r="F76" s="56">
        <v>20000</v>
      </c>
      <c r="G76" s="56"/>
      <c r="H76" s="55">
        <f t="shared" si="7"/>
        <v>-20000</v>
      </c>
      <c r="I76" s="30">
        <f>+(F76-E76)/E76</f>
        <v>0</v>
      </c>
      <c r="J76" s="62"/>
    </row>
    <row r="77" spans="2:10" x14ac:dyDescent="0.25">
      <c r="B77" s="61" t="s">
        <v>721</v>
      </c>
      <c r="C77" s="60" t="s">
        <v>9</v>
      </c>
      <c r="D77" s="69">
        <f>SUM(D79:D84)</f>
        <v>17750</v>
      </c>
      <c r="E77" s="69">
        <f>SUM(E78:E84)</f>
        <v>22225</v>
      </c>
      <c r="F77" s="69">
        <f>SUM(F78:F84)</f>
        <v>24525</v>
      </c>
      <c r="G77" s="69">
        <f>SUM(G78:G84)</f>
        <v>0</v>
      </c>
      <c r="H77" s="59">
        <f t="shared" si="7"/>
        <v>-24525</v>
      </c>
      <c r="I77" s="30">
        <f>+(F77-E77)/E77</f>
        <v>0.10348706411698538</v>
      </c>
      <c r="J77" s="57"/>
    </row>
    <row r="78" spans="2:10" x14ac:dyDescent="0.25">
      <c r="B78" s="68"/>
      <c r="C78" s="68" t="s">
        <v>817</v>
      </c>
      <c r="D78" s="67">
        <v>0</v>
      </c>
      <c r="E78" s="67">
        <v>0</v>
      </c>
      <c r="F78" s="67">
        <v>1500</v>
      </c>
      <c r="G78" s="67"/>
      <c r="H78" s="55">
        <f t="shared" si="7"/>
        <v>-1500</v>
      </c>
      <c r="I78" s="30">
        <v>1</v>
      </c>
      <c r="J78" s="57"/>
    </row>
    <row r="79" spans="2:10" x14ac:dyDescent="0.25">
      <c r="B79" s="52"/>
      <c r="C79" s="52" t="s">
        <v>722</v>
      </c>
      <c r="D79" s="56">
        <v>4500</v>
      </c>
      <c r="E79" s="56">
        <v>5625</v>
      </c>
      <c r="F79" s="56">
        <v>5625</v>
      </c>
      <c r="G79" s="56"/>
      <c r="H79" s="55">
        <f t="shared" si="7"/>
        <v>-5625</v>
      </c>
      <c r="I79" s="30">
        <f>+(F79-E79)/E79</f>
        <v>0</v>
      </c>
      <c r="J79" s="62"/>
    </row>
    <row r="80" spans="2:10" x14ac:dyDescent="0.25">
      <c r="B80" s="52"/>
      <c r="C80" s="52" t="s">
        <v>723</v>
      </c>
      <c r="D80" s="56">
        <v>500</v>
      </c>
      <c r="E80" s="56">
        <v>500</v>
      </c>
      <c r="F80" s="56">
        <v>500</v>
      </c>
      <c r="G80" s="56"/>
      <c r="H80" s="55">
        <f t="shared" si="7"/>
        <v>-500</v>
      </c>
      <c r="I80" s="30">
        <f>+(F80-E80)/E80</f>
        <v>0</v>
      </c>
      <c r="J80" s="62"/>
    </row>
    <row r="81" spans="2:10" x14ac:dyDescent="0.25">
      <c r="B81" s="52"/>
      <c r="C81" s="52" t="s">
        <v>724</v>
      </c>
      <c r="D81" s="56">
        <v>3000</v>
      </c>
      <c r="E81" s="56">
        <v>3600</v>
      </c>
      <c r="F81" s="56">
        <v>3600</v>
      </c>
      <c r="G81" s="56"/>
      <c r="H81" s="55">
        <f t="shared" si="7"/>
        <v>-3600</v>
      </c>
      <c r="I81" s="30">
        <f>+(F81-E81)/E81</f>
        <v>0</v>
      </c>
      <c r="J81" s="62"/>
    </row>
    <row r="82" spans="2:10" x14ac:dyDescent="0.25">
      <c r="B82" s="52"/>
      <c r="C82" s="52" t="s">
        <v>165</v>
      </c>
      <c r="D82" s="56">
        <v>2750</v>
      </c>
      <c r="E82" s="56">
        <v>6500</v>
      </c>
      <c r="F82" s="56">
        <v>7000</v>
      </c>
      <c r="G82" s="56"/>
      <c r="H82" s="55">
        <f t="shared" si="7"/>
        <v>-7000</v>
      </c>
      <c r="I82" s="30">
        <f>+(F82-E82)/E82</f>
        <v>7.6923076923076927E-2</v>
      </c>
      <c r="J82" s="62"/>
    </row>
    <row r="83" spans="2:10" x14ac:dyDescent="0.25">
      <c r="B83" s="52"/>
      <c r="C83" s="52" t="s">
        <v>726</v>
      </c>
      <c r="D83" s="56">
        <v>6000</v>
      </c>
      <c r="E83" s="56">
        <v>6000</v>
      </c>
      <c r="F83" s="56">
        <v>6000</v>
      </c>
      <c r="G83" s="56"/>
      <c r="H83" s="55">
        <f t="shared" si="7"/>
        <v>-6000</v>
      </c>
      <c r="I83" s="30">
        <f>+(F83-E83)/E83</f>
        <v>0</v>
      </c>
      <c r="J83" s="62"/>
    </row>
    <row r="84" spans="2:10" x14ac:dyDescent="0.25">
      <c r="B84" s="52"/>
      <c r="C84" s="52" t="s">
        <v>727</v>
      </c>
      <c r="D84" s="56">
        <v>1000</v>
      </c>
      <c r="E84" s="56">
        <v>0</v>
      </c>
      <c r="F84" s="56">
        <v>300</v>
      </c>
      <c r="G84" s="56"/>
      <c r="H84" s="55">
        <f t="shared" si="7"/>
        <v>-300</v>
      </c>
      <c r="I84" s="30">
        <v>1</v>
      </c>
      <c r="J84" s="62"/>
    </row>
    <row r="85" spans="2:10" x14ac:dyDescent="0.25">
      <c r="B85" s="61" t="s">
        <v>728</v>
      </c>
      <c r="C85" s="60" t="s">
        <v>9</v>
      </c>
      <c r="D85" s="59">
        <f>SUM(D86:D92)</f>
        <v>83100.460000000006</v>
      </c>
      <c r="E85" s="59">
        <f>SUM(E86:E92)</f>
        <v>84554.469200000007</v>
      </c>
      <c r="F85" s="59">
        <f>SUM(F86:F92)</f>
        <v>87437.08</v>
      </c>
      <c r="G85" s="59">
        <f>SUM(G86:G92)</f>
        <v>0</v>
      </c>
      <c r="H85" s="59">
        <f t="shared" si="7"/>
        <v>-87437.08</v>
      </c>
      <c r="I85" s="30">
        <f t="shared" ref="I85:I115" si="8">+(F85-E85)/E85</f>
        <v>3.4091761526899807E-2</v>
      </c>
      <c r="J85" s="62"/>
    </row>
    <row r="86" spans="2:10" x14ac:dyDescent="0.25">
      <c r="B86" s="52"/>
      <c r="C86" s="52" t="s">
        <v>729</v>
      </c>
      <c r="D86" s="56">
        <v>72700.460000000006</v>
      </c>
      <c r="E86" s="56">
        <v>74154.469200000007</v>
      </c>
      <c r="F86" s="56">
        <v>75637.08</v>
      </c>
      <c r="G86" s="56"/>
      <c r="H86" s="55">
        <f t="shared" si="7"/>
        <v>-75637.08</v>
      </c>
      <c r="I86" s="30">
        <f t="shared" si="8"/>
        <v>1.9993546120615949E-2</v>
      </c>
      <c r="J86" s="62"/>
    </row>
    <row r="87" spans="2:10" x14ac:dyDescent="0.25">
      <c r="B87" s="52"/>
      <c r="C87" s="52" t="s">
        <v>730</v>
      </c>
      <c r="D87" s="56">
        <v>3300</v>
      </c>
      <c r="E87" s="56">
        <v>3300</v>
      </c>
      <c r="F87" s="56">
        <v>4000</v>
      </c>
      <c r="G87" s="56"/>
      <c r="H87" s="55">
        <f t="shared" si="7"/>
        <v>-4000</v>
      </c>
      <c r="I87" s="30">
        <f t="shared" si="8"/>
        <v>0.21212121212121213</v>
      </c>
      <c r="J87" s="62"/>
    </row>
    <row r="88" spans="2:10" x14ac:dyDescent="0.25">
      <c r="B88" s="52"/>
      <c r="C88" s="52" t="s">
        <v>632</v>
      </c>
      <c r="D88" s="56">
        <v>1850</v>
      </c>
      <c r="E88" s="56">
        <v>1850</v>
      </c>
      <c r="F88" s="56">
        <v>1850</v>
      </c>
      <c r="G88" s="56"/>
      <c r="H88" s="55">
        <f t="shared" si="7"/>
        <v>-1850</v>
      </c>
      <c r="I88" s="30">
        <f t="shared" si="8"/>
        <v>0</v>
      </c>
      <c r="J88" s="62"/>
    </row>
    <row r="89" spans="2:10" x14ac:dyDescent="0.25">
      <c r="B89" s="52"/>
      <c r="C89" s="52" t="s">
        <v>731</v>
      </c>
      <c r="D89" s="56">
        <v>1800</v>
      </c>
      <c r="E89" s="56">
        <v>1800</v>
      </c>
      <c r="F89" s="56">
        <v>1800</v>
      </c>
      <c r="G89" s="56"/>
      <c r="H89" s="55">
        <f t="shared" si="7"/>
        <v>-1800</v>
      </c>
      <c r="I89" s="30">
        <f t="shared" si="8"/>
        <v>0</v>
      </c>
      <c r="J89" s="62"/>
    </row>
    <row r="90" spans="2:10" x14ac:dyDescent="0.25">
      <c r="B90" s="52"/>
      <c r="C90" s="52" t="s">
        <v>732</v>
      </c>
      <c r="D90" s="56">
        <v>1750</v>
      </c>
      <c r="E90" s="56">
        <v>1750</v>
      </c>
      <c r="F90" s="56">
        <v>1750</v>
      </c>
      <c r="G90" s="56"/>
      <c r="H90" s="55">
        <f t="shared" si="7"/>
        <v>-1750</v>
      </c>
      <c r="I90" s="30">
        <f t="shared" si="8"/>
        <v>0</v>
      </c>
      <c r="J90" s="62"/>
    </row>
    <row r="91" spans="2:10" x14ac:dyDescent="0.25">
      <c r="B91" s="52"/>
      <c r="C91" s="52" t="s">
        <v>733</v>
      </c>
      <c r="D91" s="56">
        <v>1250</v>
      </c>
      <c r="E91" s="56">
        <v>1250</v>
      </c>
      <c r="F91" s="56">
        <v>1950</v>
      </c>
      <c r="G91" s="56"/>
      <c r="H91" s="55">
        <f t="shared" si="7"/>
        <v>-1950</v>
      </c>
      <c r="I91" s="30">
        <f t="shared" si="8"/>
        <v>0.56000000000000005</v>
      </c>
      <c r="J91" s="62"/>
    </row>
    <row r="92" spans="2:10" x14ac:dyDescent="0.25">
      <c r="B92" s="52"/>
      <c r="C92" s="52" t="s">
        <v>734</v>
      </c>
      <c r="D92" s="56">
        <v>450</v>
      </c>
      <c r="E92" s="56">
        <v>450</v>
      </c>
      <c r="F92" s="56">
        <v>450</v>
      </c>
      <c r="G92" s="56"/>
      <c r="H92" s="55">
        <f t="shared" si="7"/>
        <v>-450</v>
      </c>
      <c r="I92" s="30">
        <f t="shared" si="8"/>
        <v>0</v>
      </c>
      <c r="J92" s="62"/>
    </row>
    <row r="93" spans="2:10" x14ac:dyDescent="0.25">
      <c r="B93" s="61" t="s">
        <v>249</v>
      </c>
      <c r="C93" s="60" t="s">
        <v>9</v>
      </c>
      <c r="D93" s="59">
        <f>SUM(D94:D99)</f>
        <v>179246.11</v>
      </c>
      <c r="E93" s="59">
        <f>SUM(E94:E99)</f>
        <v>179246.11</v>
      </c>
      <c r="F93" s="59">
        <f>SUM(F94:F99)</f>
        <v>179246.11</v>
      </c>
      <c r="G93" s="59">
        <f>SUM(G94:G99)</f>
        <v>0</v>
      </c>
      <c r="H93" s="59">
        <f t="shared" si="7"/>
        <v>-179246.11</v>
      </c>
      <c r="I93" s="30">
        <f t="shared" si="8"/>
        <v>0</v>
      </c>
      <c r="J93" s="57"/>
    </row>
    <row r="94" spans="2:10" x14ac:dyDescent="0.25">
      <c r="B94" s="52"/>
      <c r="C94" s="52" t="s">
        <v>735</v>
      </c>
      <c r="D94" s="56">
        <v>135000</v>
      </c>
      <c r="E94" s="56">
        <v>135000</v>
      </c>
      <c r="F94" s="56">
        <v>135000</v>
      </c>
      <c r="G94" s="56"/>
      <c r="H94" s="55">
        <f t="shared" si="7"/>
        <v>-135000</v>
      </c>
      <c r="I94" s="30">
        <f t="shared" si="8"/>
        <v>0</v>
      </c>
      <c r="J94" s="62"/>
    </row>
    <row r="95" spans="2:10" x14ac:dyDescent="0.25">
      <c r="B95" s="52"/>
      <c r="C95" s="52" t="s">
        <v>736</v>
      </c>
      <c r="D95" s="56">
        <v>37850</v>
      </c>
      <c r="E95" s="56">
        <v>37850</v>
      </c>
      <c r="F95" s="56">
        <v>37850</v>
      </c>
      <c r="G95" s="56"/>
      <c r="H95" s="55">
        <f t="shared" si="7"/>
        <v>-37850</v>
      </c>
      <c r="I95" s="30">
        <f t="shared" si="8"/>
        <v>0</v>
      </c>
      <c r="J95" s="62"/>
    </row>
    <row r="96" spans="2:10" x14ac:dyDescent="0.25">
      <c r="B96" s="52"/>
      <c r="C96" s="52" t="s">
        <v>737</v>
      </c>
      <c r="D96" s="56">
        <v>4096.1099999999997</v>
      </c>
      <c r="E96" s="56">
        <v>4096.1099999999997</v>
      </c>
      <c r="F96" s="56">
        <v>4096.1099999999997</v>
      </c>
      <c r="G96" s="56"/>
      <c r="H96" s="55">
        <f t="shared" si="7"/>
        <v>-4096.1099999999997</v>
      </c>
      <c r="I96" s="30">
        <f t="shared" si="8"/>
        <v>0</v>
      </c>
      <c r="J96" s="62"/>
    </row>
    <row r="97" spans="2:10" x14ac:dyDescent="0.25">
      <c r="B97" s="52"/>
      <c r="C97" s="52" t="s">
        <v>738</v>
      </c>
      <c r="D97" s="56">
        <v>500</v>
      </c>
      <c r="E97" s="56">
        <v>500</v>
      </c>
      <c r="F97" s="56">
        <v>500</v>
      </c>
      <c r="G97" s="56"/>
      <c r="H97" s="55">
        <f t="shared" si="7"/>
        <v>-500</v>
      </c>
      <c r="I97" s="30">
        <f t="shared" si="8"/>
        <v>0</v>
      </c>
      <c r="J97" s="62"/>
    </row>
    <row r="98" spans="2:10" x14ac:dyDescent="0.25">
      <c r="B98" s="52"/>
      <c r="C98" s="52" t="s">
        <v>739</v>
      </c>
      <c r="D98" s="56">
        <v>1000</v>
      </c>
      <c r="E98" s="56">
        <v>1000</v>
      </c>
      <c r="F98" s="56">
        <v>1000</v>
      </c>
      <c r="G98" s="56"/>
      <c r="H98" s="55">
        <f t="shared" si="7"/>
        <v>-1000</v>
      </c>
      <c r="I98" s="30">
        <f t="shared" si="8"/>
        <v>0</v>
      </c>
      <c r="J98" s="62"/>
    </row>
    <row r="99" spans="2:10" x14ac:dyDescent="0.25">
      <c r="B99" s="52"/>
      <c r="C99" s="52" t="s">
        <v>740</v>
      </c>
      <c r="D99" s="56">
        <v>800</v>
      </c>
      <c r="E99" s="56">
        <v>800</v>
      </c>
      <c r="F99" s="56">
        <v>800</v>
      </c>
      <c r="G99" s="56"/>
      <c r="H99" s="55">
        <f t="shared" ref="H99:H130" si="9">$G99-$F99</f>
        <v>-800</v>
      </c>
      <c r="I99" s="30">
        <f t="shared" si="8"/>
        <v>0</v>
      </c>
      <c r="J99" s="62"/>
    </row>
    <row r="100" spans="2:10" x14ac:dyDescent="0.25">
      <c r="B100" s="61" t="s">
        <v>741</v>
      </c>
      <c r="C100" s="60" t="s">
        <v>9</v>
      </c>
      <c r="D100" s="59">
        <f>SUM(D101)</f>
        <v>2500</v>
      </c>
      <c r="E100" s="59">
        <f>SUM(E101)</f>
        <v>3000</v>
      </c>
      <c r="F100" s="59">
        <f>SUM(F101:F101)</f>
        <v>3000</v>
      </c>
      <c r="G100" s="59">
        <f>SUM(G101)</f>
        <v>0</v>
      </c>
      <c r="H100" s="59">
        <f t="shared" si="9"/>
        <v>-3000</v>
      </c>
      <c r="I100" s="30">
        <f t="shared" si="8"/>
        <v>0</v>
      </c>
      <c r="J100" s="57"/>
    </row>
    <row r="101" spans="2:10" x14ac:dyDescent="0.25">
      <c r="B101" s="52"/>
      <c r="C101" s="52" t="s">
        <v>742</v>
      </c>
      <c r="D101" s="56">
        <v>2500</v>
      </c>
      <c r="E101" s="56">
        <v>3000</v>
      </c>
      <c r="F101" s="56">
        <v>3000</v>
      </c>
      <c r="G101" s="56"/>
      <c r="H101" s="55">
        <f t="shared" si="9"/>
        <v>-3000</v>
      </c>
      <c r="I101" s="30">
        <f t="shared" si="8"/>
        <v>0</v>
      </c>
      <c r="J101" s="62"/>
    </row>
    <row r="102" spans="2:10" x14ac:dyDescent="0.25">
      <c r="B102" s="61" t="s">
        <v>744</v>
      </c>
      <c r="C102" s="60" t="s">
        <v>9</v>
      </c>
      <c r="D102" s="59">
        <f>SUM(D103)</f>
        <v>1500</v>
      </c>
      <c r="E102" s="59">
        <f>SUM(E103)</f>
        <v>1500</v>
      </c>
      <c r="F102" s="59">
        <f>SUM(F103)</f>
        <v>1500</v>
      </c>
      <c r="G102" s="59">
        <f>SUM(G103)</f>
        <v>0</v>
      </c>
      <c r="H102" s="59">
        <f t="shared" si="9"/>
        <v>-1500</v>
      </c>
      <c r="I102" s="30">
        <f t="shared" si="8"/>
        <v>0</v>
      </c>
      <c r="J102" s="57"/>
    </row>
    <row r="103" spans="2:10" x14ac:dyDescent="0.25">
      <c r="B103" s="52"/>
      <c r="C103" s="52" t="s">
        <v>745</v>
      </c>
      <c r="D103" s="56">
        <v>1500</v>
      </c>
      <c r="E103" s="56">
        <v>1500</v>
      </c>
      <c r="F103" s="56">
        <v>1500</v>
      </c>
      <c r="G103" s="56"/>
      <c r="H103" s="55">
        <f t="shared" si="9"/>
        <v>-1500</v>
      </c>
      <c r="I103" s="30">
        <f t="shared" si="8"/>
        <v>0</v>
      </c>
      <c r="J103" s="62"/>
    </row>
    <row r="104" spans="2:10" x14ac:dyDescent="0.25">
      <c r="B104" s="61" t="s">
        <v>748</v>
      </c>
      <c r="C104" s="60" t="s">
        <v>9</v>
      </c>
      <c r="D104" s="59">
        <f>SUM(D105)</f>
        <v>1000</v>
      </c>
      <c r="E104" s="59">
        <f>SUM(E105)</f>
        <v>1000</v>
      </c>
      <c r="F104" s="59">
        <f>SUM(F105)</f>
        <v>1000</v>
      </c>
      <c r="G104" s="59">
        <f>SUM(G105)</f>
        <v>0</v>
      </c>
      <c r="H104" s="59">
        <f t="shared" si="9"/>
        <v>-1000</v>
      </c>
      <c r="I104" s="30">
        <f t="shared" si="8"/>
        <v>0</v>
      </c>
      <c r="J104" s="57"/>
    </row>
    <row r="105" spans="2:10" x14ac:dyDescent="0.25">
      <c r="B105" s="52"/>
      <c r="C105" s="52" t="s">
        <v>749</v>
      </c>
      <c r="D105" s="56">
        <v>1000</v>
      </c>
      <c r="E105" s="56">
        <v>1000</v>
      </c>
      <c r="F105" s="56">
        <v>1000</v>
      </c>
      <c r="G105" s="56"/>
      <c r="H105" s="55">
        <f t="shared" si="9"/>
        <v>-1000</v>
      </c>
      <c r="I105" s="30">
        <f t="shared" si="8"/>
        <v>0</v>
      </c>
      <c r="J105" s="62"/>
    </row>
    <row r="106" spans="2:10" x14ac:dyDescent="0.25">
      <c r="B106" s="66" t="s">
        <v>750</v>
      </c>
      <c r="C106" s="60" t="s">
        <v>9</v>
      </c>
      <c r="D106" s="59">
        <f>SUM(D107:D108)</f>
        <v>4500</v>
      </c>
      <c r="E106" s="59">
        <f>SUM(E107:E108)</f>
        <v>3000</v>
      </c>
      <c r="F106" s="59">
        <f>SUM(F107:F108)</f>
        <v>3000</v>
      </c>
      <c r="G106" s="59">
        <f>SUM(G107:G108)</f>
        <v>0</v>
      </c>
      <c r="H106" s="59">
        <f t="shared" si="9"/>
        <v>-3000</v>
      </c>
      <c r="I106" s="30">
        <f t="shared" si="8"/>
        <v>0</v>
      </c>
      <c r="J106" s="57"/>
    </row>
    <row r="107" spans="2:10" x14ac:dyDescent="0.25">
      <c r="B107" s="52"/>
      <c r="C107" s="52" t="s">
        <v>751</v>
      </c>
      <c r="D107" s="56">
        <v>2500</v>
      </c>
      <c r="E107" s="56">
        <v>1500</v>
      </c>
      <c r="F107" s="56">
        <v>1500</v>
      </c>
      <c r="G107" s="56"/>
      <c r="H107" s="55">
        <f t="shared" si="9"/>
        <v>-1500</v>
      </c>
      <c r="I107" s="30">
        <f t="shared" si="8"/>
        <v>0</v>
      </c>
      <c r="J107" s="62"/>
    </row>
    <row r="108" spans="2:10" x14ac:dyDescent="0.25">
      <c r="B108" s="52"/>
      <c r="C108" s="52" t="s">
        <v>752</v>
      </c>
      <c r="D108" s="56">
        <v>2000</v>
      </c>
      <c r="E108" s="56">
        <v>1500</v>
      </c>
      <c r="F108" s="56">
        <v>1500</v>
      </c>
      <c r="G108" s="56"/>
      <c r="H108" s="55">
        <f t="shared" si="9"/>
        <v>-1500</v>
      </c>
      <c r="I108" s="30">
        <f t="shared" si="8"/>
        <v>0</v>
      </c>
      <c r="J108" s="62"/>
    </row>
    <row r="109" spans="2:10" x14ac:dyDescent="0.25">
      <c r="B109" s="66" t="s">
        <v>753</v>
      </c>
      <c r="C109" s="60" t="s">
        <v>9</v>
      </c>
      <c r="D109" s="59">
        <f>SUM(D110:D118)</f>
        <v>85800</v>
      </c>
      <c r="E109" s="59">
        <f>SUM(E110:E118)</f>
        <v>131150</v>
      </c>
      <c r="F109" s="59">
        <f>SUM(F110:F118)</f>
        <v>145150</v>
      </c>
      <c r="G109" s="59">
        <f>SUM(G110:G118)</f>
        <v>0</v>
      </c>
      <c r="H109" s="59">
        <f t="shared" si="9"/>
        <v>-145150</v>
      </c>
      <c r="I109" s="30">
        <f t="shared" si="8"/>
        <v>0.1067479984750286</v>
      </c>
      <c r="J109" s="57"/>
    </row>
    <row r="110" spans="2:10" x14ac:dyDescent="0.25">
      <c r="B110" s="52"/>
      <c r="C110" s="52" t="s">
        <v>754</v>
      </c>
      <c r="D110" s="56">
        <v>60000</v>
      </c>
      <c r="E110" s="56">
        <v>100000</v>
      </c>
      <c r="F110" s="56">
        <v>100000</v>
      </c>
      <c r="G110" s="56"/>
      <c r="H110" s="55">
        <f t="shared" si="9"/>
        <v>-100000</v>
      </c>
      <c r="I110" s="30">
        <f t="shared" si="8"/>
        <v>0</v>
      </c>
      <c r="J110" s="62"/>
    </row>
    <row r="111" spans="2:10" x14ac:dyDescent="0.25">
      <c r="B111" s="52"/>
      <c r="C111" s="52" t="s">
        <v>755</v>
      </c>
      <c r="D111" s="56">
        <v>8000</v>
      </c>
      <c r="E111" s="56">
        <v>12000</v>
      </c>
      <c r="F111" s="56">
        <v>18500</v>
      </c>
      <c r="G111" s="56"/>
      <c r="H111" s="55">
        <f t="shared" si="9"/>
        <v>-18500</v>
      </c>
      <c r="I111" s="30">
        <f t="shared" si="8"/>
        <v>0.54166666666666663</v>
      </c>
      <c r="J111" s="62"/>
    </row>
    <row r="112" spans="2:10" x14ac:dyDescent="0.25">
      <c r="B112" s="52"/>
      <c r="C112" s="52" t="s">
        <v>756</v>
      </c>
      <c r="D112" s="56">
        <v>7000</v>
      </c>
      <c r="E112" s="56">
        <v>9000</v>
      </c>
      <c r="F112" s="56">
        <v>16500</v>
      </c>
      <c r="G112" s="56"/>
      <c r="H112" s="55">
        <f t="shared" si="9"/>
        <v>-16500</v>
      </c>
      <c r="I112" s="30">
        <f t="shared" si="8"/>
        <v>0.83333333333333337</v>
      </c>
      <c r="J112" s="62"/>
    </row>
    <row r="113" spans="2:10" x14ac:dyDescent="0.25">
      <c r="B113" s="52"/>
      <c r="C113" s="52" t="s">
        <v>757</v>
      </c>
      <c r="D113" s="56">
        <v>300</v>
      </c>
      <c r="E113" s="56">
        <v>650</v>
      </c>
      <c r="F113" s="56">
        <v>650</v>
      </c>
      <c r="G113" s="56"/>
      <c r="H113" s="55">
        <f t="shared" si="9"/>
        <v>-650</v>
      </c>
      <c r="I113" s="30">
        <f t="shared" si="8"/>
        <v>0</v>
      </c>
      <c r="J113" s="62"/>
    </row>
    <row r="114" spans="2:10" x14ac:dyDescent="0.25">
      <c r="B114" s="52"/>
      <c r="C114" s="52" t="s">
        <v>758</v>
      </c>
      <c r="D114" s="56">
        <v>2000</v>
      </c>
      <c r="E114" s="56">
        <v>4000</v>
      </c>
      <c r="F114" s="56">
        <v>4000</v>
      </c>
      <c r="G114" s="56"/>
      <c r="H114" s="55">
        <f t="shared" si="9"/>
        <v>-4000</v>
      </c>
      <c r="I114" s="30">
        <f t="shared" si="8"/>
        <v>0</v>
      </c>
      <c r="J114" s="62"/>
    </row>
    <row r="115" spans="2:10" x14ac:dyDescent="0.25">
      <c r="B115" s="52"/>
      <c r="C115" s="52" t="s">
        <v>759</v>
      </c>
      <c r="D115" s="56">
        <v>500</v>
      </c>
      <c r="E115" s="56">
        <v>500</v>
      </c>
      <c r="F115" s="56">
        <v>500</v>
      </c>
      <c r="G115" s="56"/>
      <c r="H115" s="55">
        <f t="shared" si="9"/>
        <v>-500</v>
      </c>
      <c r="I115" s="30">
        <f t="shared" si="8"/>
        <v>0</v>
      </c>
      <c r="J115" s="62"/>
    </row>
    <row r="116" spans="2:10" x14ac:dyDescent="0.25">
      <c r="B116" s="52"/>
      <c r="C116" s="52" t="s">
        <v>760</v>
      </c>
      <c r="D116" s="56">
        <v>2000</v>
      </c>
      <c r="E116" s="56">
        <v>0</v>
      </c>
      <c r="F116" s="56">
        <v>0</v>
      </c>
      <c r="G116" s="56"/>
      <c r="H116" s="55">
        <f t="shared" si="9"/>
        <v>0</v>
      </c>
      <c r="I116" s="30">
        <v>0</v>
      </c>
      <c r="J116" s="62"/>
    </row>
    <row r="117" spans="2:10" x14ac:dyDescent="0.25">
      <c r="B117" s="52"/>
      <c r="C117" s="52" t="s">
        <v>762</v>
      </c>
      <c r="D117" s="56">
        <v>3500</v>
      </c>
      <c r="E117" s="56">
        <v>2500</v>
      </c>
      <c r="F117" s="56">
        <v>2500</v>
      </c>
      <c r="G117" s="56"/>
      <c r="H117" s="55">
        <f t="shared" si="9"/>
        <v>-2500</v>
      </c>
      <c r="I117" s="30">
        <f>+(F117-E117)/E117</f>
        <v>0</v>
      </c>
      <c r="J117" s="62"/>
    </row>
    <row r="118" spans="2:10" x14ac:dyDescent="0.25">
      <c r="B118" s="52"/>
      <c r="C118" s="52" t="s">
        <v>751</v>
      </c>
      <c r="D118" s="56">
        <v>2500</v>
      </c>
      <c r="E118" s="56">
        <v>2500</v>
      </c>
      <c r="F118" s="56">
        <v>2500</v>
      </c>
      <c r="G118" s="56"/>
      <c r="H118" s="55">
        <f t="shared" si="9"/>
        <v>-2500</v>
      </c>
      <c r="I118" s="30">
        <f>+(F118-E118)/E118</f>
        <v>0</v>
      </c>
      <c r="J118" s="62"/>
    </row>
    <row r="119" spans="2:10" x14ac:dyDescent="0.25">
      <c r="B119" s="61" t="s">
        <v>830</v>
      </c>
      <c r="C119" s="60" t="s">
        <v>9</v>
      </c>
      <c r="D119" s="59">
        <f>SUM(D120:D121)</f>
        <v>15000</v>
      </c>
      <c r="E119" s="59">
        <f>SUM(E120:E121)</f>
        <v>12500</v>
      </c>
      <c r="F119" s="59">
        <f>SUM(F120:F123)</f>
        <v>27500</v>
      </c>
      <c r="G119" s="59">
        <f>SUM(G120:G123)</f>
        <v>0</v>
      </c>
      <c r="H119" s="59">
        <f t="shared" si="9"/>
        <v>-27500</v>
      </c>
      <c r="I119" s="30">
        <f>+(F119-E119)/E119</f>
        <v>1.2</v>
      </c>
      <c r="J119" s="57"/>
    </row>
    <row r="120" spans="2:10" x14ac:dyDescent="0.25">
      <c r="B120" s="52"/>
      <c r="C120" s="52" t="s">
        <v>764</v>
      </c>
      <c r="D120" s="56">
        <v>5000</v>
      </c>
      <c r="E120" s="56">
        <v>5000</v>
      </c>
      <c r="F120" s="56">
        <v>10000</v>
      </c>
      <c r="G120" s="56"/>
      <c r="H120" s="55">
        <f t="shared" si="9"/>
        <v>-10000</v>
      </c>
      <c r="I120" s="30">
        <f>+(F120-E120)/E120</f>
        <v>1</v>
      </c>
      <c r="J120" s="62"/>
    </row>
    <row r="121" spans="2:10" x14ac:dyDescent="0.25">
      <c r="B121" s="52"/>
      <c r="C121" s="52" t="s">
        <v>766</v>
      </c>
      <c r="D121" s="56">
        <v>10000</v>
      </c>
      <c r="E121" s="56">
        <v>7500</v>
      </c>
      <c r="F121" s="56">
        <v>7500</v>
      </c>
      <c r="G121" s="56"/>
      <c r="H121" s="55">
        <f t="shared" si="9"/>
        <v>-7500</v>
      </c>
      <c r="I121" s="30">
        <f>+(F121-E121)/E121</f>
        <v>0</v>
      </c>
      <c r="J121" s="62"/>
    </row>
    <row r="122" spans="2:10" x14ac:dyDescent="0.25">
      <c r="B122" s="52"/>
      <c r="C122" s="52" t="s">
        <v>831</v>
      </c>
      <c r="D122" s="56"/>
      <c r="E122" s="56"/>
      <c r="F122" s="56">
        <v>5000</v>
      </c>
      <c r="G122" s="56"/>
      <c r="H122" s="55">
        <f t="shared" si="9"/>
        <v>-5000</v>
      </c>
      <c r="I122" s="30">
        <v>0</v>
      </c>
      <c r="J122" s="62"/>
    </row>
    <row r="123" spans="2:10" x14ac:dyDescent="0.25">
      <c r="B123" s="52"/>
      <c r="C123" s="52" t="s">
        <v>769</v>
      </c>
      <c r="D123" s="56"/>
      <c r="E123" s="56"/>
      <c r="F123" s="56">
        <v>5000</v>
      </c>
      <c r="G123" s="56"/>
      <c r="H123" s="55">
        <f t="shared" si="9"/>
        <v>-5000</v>
      </c>
      <c r="I123" s="30">
        <v>0</v>
      </c>
      <c r="J123" s="62"/>
    </row>
    <row r="124" spans="2:10" x14ac:dyDescent="0.25">
      <c r="B124" s="61" t="s">
        <v>770</v>
      </c>
      <c r="C124" s="60" t="s">
        <v>9</v>
      </c>
      <c r="D124" s="59">
        <f>SUM(D125)</f>
        <v>2500</v>
      </c>
      <c r="E124" s="59">
        <f>SUM(E125)</f>
        <v>2500</v>
      </c>
      <c r="F124" s="59">
        <f>SUM(F125)</f>
        <v>2500</v>
      </c>
      <c r="G124" s="59">
        <f>SUM(G125:G126)</f>
        <v>0</v>
      </c>
      <c r="H124" s="59">
        <f t="shared" si="9"/>
        <v>-2500</v>
      </c>
      <c r="I124" s="30">
        <f>+(F124-E124)/E124</f>
        <v>0</v>
      </c>
      <c r="J124" s="57"/>
    </row>
    <row r="125" spans="2:10" x14ac:dyDescent="0.25">
      <c r="B125" s="52"/>
      <c r="C125" s="52" t="s">
        <v>764</v>
      </c>
      <c r="D125" s="56">
        <v>2500</v>
      </c>
      <c r="E125" s="56">
        <v>2500</v>
      </c>
      <c r="F125" s="56">
        <v>2500</v>
      </c>
      <c r="G125" s="56"/>
      <c r="H125" s="55">
        <f t="shared" si="9"/>
        <v>-2500</v>
      </c>
      <c r="I125" s="30">
        <f>+(F125-E125)/E125</f>
        <v>0</v>
      </c>
      <c r="J125" s="62"/>
    </row>
    <row r="126" spans="2:10" x14ac:dyDescent="0.25">
      <c r="B126" s="52"/>
      <c r="C126" s="52"/>
      <c r="D126" s="56"/>
      <c r="E126" s="56"/>
      <c r="F126" s="56"/>
      <c r="G126" s="56"/>
      <c r="H126" s="55">
        <f t="shared" si="9"/>
        <v>0</v>
      </c>
      <c r="I126" s="30">
        <v>0</v>
      </c>
      <c r="J126" s="62"/>
    </row>
    <row r="127" spans="2:10" x14ac:dyDescent="0.25">
      <c r="B127" s="61" t="s">
        <v>771</v>
      </c>
      <c r="C127" s="60" t="s">
        <v>9</v>
      </c>
      <c r="D127" s="59">
        <f>SUM(D128)</f>
        <v>3000</v>
      </c>
      <c r="E127" s="59">
        <f>SUM(E128)</f>
        <v>3000</v>
      </c>
      <c r="F127" s="59">
        <f>SUM(F128)</f>
        <v>5000</v>
      </c>
      <c r="G127" s="59">
        <f ca="1">G127-F127</f>
        <v>0</v>
      </c>
      <c r="H127" s="59">
        <f t="shared" ca="1" si="9"/>
        <v>0</v>
      </c>
      <c r="I127" s="30">
        <f t="shared" ref="I127:I142" si="10">+(F127-E127)/E127</f>
        <v>0.66666666666666663</v>
      </c>
      <c r="J127" s="57"/>
    </row>
    <row r="128" spans="2:10" x14ac:dyDescent="0.25">
      <c r="B128" s="52"/>
      <c r="C128" s="52" t="s">
        <v>773</v>
      </c>
      <c r="D128" s="56">
        <v>3000</v>
      </c>
      <c r="E128" s="56">
        <v>3000</v>
      </c>
      <c r="F128" s="56">
        <v>5000</v>
      </c>
      <c r="G128" s="56"/>
      <c r="H128" s="55">
        <f t="shared" si="9"/>
        <v>-5000</v>
      </c>
      <c r="I128" s="30">
        <f t="shared" si="10"/>
        <v>0.66666666666666663</v>
      </c>
      <c r="J128" s="62"/>
    </row>
    <row r="129" spans="2:10" x14ac:dyDescent="0.25">
      <c r="B129" s="61" t="s">
        <v>774</v>
      </c>
      <c r="C129" s="60" t="s">
        <v>9</v>
      </c>
      <c r="D129" s="59">
        <f>SUM(D130:D131)</f>
        <v>14000</v>
      </c>
      <c r="E129" s="59">
        <f>SUM(E130:E131)</f>
        <v>22000</v>
      </c>
      <c r="F129" s="59">
        <f>SUM(F130:F131)</f>
        <v>22000</v>
      </c>
      <c r="G129" s="59">
        <f>SUM(G130:G131)</f>
        <v>0</v>
      </c>
      <c r="H129" s="59">
        <f t="shared" si="9"/>
        <v>-22000</v>
      </c>
      <c r="I129" s="30">
        <f t="shared" si="10"/>
        <v>0</v>
      </c>
      <c r="J129" s="62"/>
    </row>
    <row r="130" spans="2:10" x14ac:dyDescent="0.25">
      <c r="B130" s="52"/>
      <c r="C130" s="52" t="s">
        <v>764</v>
      </c>
      <c r="D130" s="56">
        <v>6000</v>
      </c>
      <c r="E130" s="56">
        <v>6000</v>
      </c>
      <c r="F130" s="56">
        <v>6000</v>
      </c>
      <c r="G130" s="56"/>
      <c r="H130" s="55">
        <f t="shared" si="9"/>
        <v>-6000</v>
      </c>
      <c r="I130" s="30">
        <f t="shared" si="10"/>
        <v>0</v>
      </c>
      <c r="J130" s="62"/>
    </row>
    <row r="131" spans="2:10" x14ac:dyDescent="0.25">
      <c r="B131" s="52"/>
      <c r="C131" s="52" t="s">
        <v>775</v>
      </c>
      <c r="D131" s="56">
        <v>8000</v>
      </c>
      <c r="E131" s="56">
        <v>16000</v>
      </c>
      <c r="F131" s="56">
        <v>16000</v>
      </c>
      <c r="G131" s="56"/>
      <c r="H131" s="55">
        <f t="shared" ref="H131:H162" si="11">$G131-$F131</f>
        <v>-16000</v>
      </c>
      <c r="I131" s="30">
        <f t="shared" si="10"/>
        <v>0</v>
      </c>
      <c r="J131" s="62"/>
    </row>
    <row r="132" spans="2:10" x14ac:dyDescent="0.25">
      <c r="B132" s="61" t="s">
        <v>776</v>
      </c>
      <c r="C132" s="60" t="s">
        <v>9</v>
      </c>
      <c r="D132" s="59">
        <f>SUM(D133:D138)</f>
        <v>11500</v>
      </c>
      <c r="E132" s="59">
        <f>SUM(E133:E138)</f>
        <v>11500</v>
      </c>
      <c r="F132" s="59">
        <f>SUM(F133:F138)</f>
        <v>11500</v>
      </c>
      <c r="G132" s="59">
        <f>SUM(G133:G138)</f>
        <v>0</v>
      </c>
      <c r="H132" s="59">
        <f t="shared" si="11"/>
        <v>-11500</v>
      </c>
      <c r="I132" s="30">
        <f t="shared" si="10"/>
        <v>0</v>
      </c>
      <c r="J132" s="62"/>
    </row>
    <row r="133" spans="2:10" x14ac:dyDescent="0.25">
      <c r="B133" s="52"/>
      <c r="C133" s="52" t="s">
        <v>777</v>
      </c>
      <c r="D133" s="56">
        <v>2000</v>
      </c>
      <c r="E133" s="56">
        <v>2000</v>
      </c>
      <c r="F133" s="56">
        <v>2000</v>
      </c>
      <c r="G133" s="56"/>
      <c r="H133" s="55">
        <f t="shared" si="11"/>
        <v>-2000</v>
      </c>
      <c r="I133" s="30">
        <f t="shared" si="10"/>
        <v>0</v>
      </c>
      <c r="J133" s="62"/>
    </row>
    <row r="134" spans="2:10" x14ac:dyDescent="0.25">
      <c r="B134" s="52"/>
      <c r="C134" s="52" t="s">
        <v>778</v>
      </c>
      <c r="D134" s="56">
        <v>1500</v>
      </c>
      <c r="E134" s="56">
        <v>1500</v>
      </c>
      <c r="F134" s="56">
        <v>1500</v>
      </c>
      <c r="G134" s="56"/>
      <c r="H134" s="55">
        <f t="shared" si="11"/>
        <v>-1500</v>
      </c>
      <c r="I134" s="30">
        <f t="shared" si="10"/>
        <v>0</v>
      </c>
      <c r="J134" s="62"/>
    </row>
    <row r="135" spans="2:10" x14ac:dyDescent="0.25">
      <c r="B135" s="52"/>
      <c r="C135" s="52" t="s">
        <v>779</v>
      </c>
      <c r="D135" s="56">
        <v>1500</v>
      </c>
      <c r="E135" s="56">
        <v>1500</v>
      </c>
      <c r="F135" s="56">
        <v>1500</v>
      </c>
      <c r="G135" s="56"/>
      <c r="H135" s="55">
        <f t="shared" si="11"/>
        <v>-1500</v>
      </c>
      <c r="I135" s="30">
        <f t="shared" si="10"/>
        <v>0</v>
      </c>
      <c r="J135" s="62"/>
    </row>
    <row r="136" spans="2:10" x14ac:dyDescent="0.25">
      <c r="B136" s="52"/>
      <c r="C136" s="52" t="s">
        <v>780</v>
      </c>
      <c r="D136" s="56">
        <v>2000</v>
      </c>
      <c r="E136" s="56">
        <v>2000</v>
      </c>
      <c r="F136" s="56">
        <v>2000</v>
      </c>
      <c r="G136" s="56"/>
      <c r="H136" s="55">
        <f t="shared" si="11"/>
        <v>-2000</v>
      </c>
      <c r="I136" s="30">
        <f t="shared" si="10"/>
        <v>0</v>
      </c>
      <c r="J136" s="62"/>
    </row>
    <row r="137" spans="2:10" x14ac:dyDescent="0.25">
      <c r="B137" s="52"/>
      <c r="C137" s="52" t="s">
        <v>781</v>
      </c>
      <c r="D137" s="56">
        <v>2000</v>
      </c>
      <c r="E137" s="56">
        <v>2000</v>
      </c>
      <c r="F137" s="56">
        <v>2000</v>
      </c>
      <c r="G137" s="56"/>
      <c r="H137" s="55">
        <f t="shared" si="11"/>
        <v>-2000</v>
      </c>
      <c r="I137" s="30">
        <f t="shared" si="10"/>
        <v>0</v>
      </c>
      <c r="J137" s="57"/>
    </row>
    <row r="138" spans="2:10" x14ac:dyDescent="0.25">
      <c r="B138" s="52"/>
      <c r="C138" s="52" t="s">
        <v>782</v>
      </c>
      <c r="D138" s="56">
        <v>2500</v>
      </c>
      <c r="E138" s="56">
        <v>2500</v>
      </c>
      <c r="F138" s="56">
        <v>2500</v>
      </c>
      <c r="G138" s="56"/>
      <c r="H138" s="55">
        <f t="shared" si="11"/>
        <v>-2500</v>
      </c>
      <c r="I138" s="30">
        <f t="shared" si="10"/>
        <v>0</v>
      </c>
      <c r="J138" s="62"/>
    </row>
    <row r="139" spans="2:10" x14ac:dyDescent="0.25">
      <c r="B139" s="61" t="s">
        <v>783</v>
      </c>
      <c r="C139" s="60" t="s">
        <v>9</v>
      </c>
      <c r="D139" s="59">
        <f>SUM(D140:D142)</f>
        <v>7500</v>
      </c>
      <c r="E139" s="59">
        <f>SUM(E140:E142)</f>
        <v>7500</v>
      </c>
      <c r="F139" s="59">
        <f>SUM(F140:F144)</f>
        <v>17475</v>
      </c>
      <c r="G139" s="59">
        <f>SUM(G140:G144)</f>
        <v>0</v>
      </c>
      <c r="H139" s="59">
        <f t="shared" si="11"/>
        <v>-17475</v>
      </c>
      <c r="I139" s="30">
        <f t="shared" si="10"/>
        <v>1.33</v>
      </c>
      <c r="J139" s="62"/>
    </row>
    <row r="140" spans="2:10" x14ac:dyDescent="0.25">
      <c r="B140" s="52"/>
      <c r="C140" s="52" t="s">
        <v>784</v>
      </c>
      <c r="D140" s="56">
        <v>1250</v>
      </c>
      <c r="E140" s="56">
        <v>1250</v>
      </c>
      <c r="F140" s="56">
        <v>1225</v>
      </c>
      <c r="G140" s="56"/>
      <c r="H140" s="55">
        <f t="shared" si="11"/>
        <v>-1225</v>
      </c>
      <c r="I140" s="30">
        <f t="shared" si="10"/>
        <v>-0.02</v>
      </c>
      <c r="J140" s="57"/>
    </row>
    <row r="141" spans="2:10" x14ac:dyDescent="0.25">
      <c r="B141" s="52"/>
      <c r="C141" s="52" t="s">
        <v>785</v>
      </c>
      <c r="D141" s="56">
        <v>1250</v>
      </c>
      <c r="E141" s="56">
        <v>1250</v>
      </c>
      <c r="F141" s="56">
        <v>1250</v>
      </c>
      <c r="G141" s="56"/>
      <c r="H141" s="55">
        <f t="shared" si="11"/>
        <v>-1250</v>
      </c>
      <c r="I141" s="30">
        <f t="shared" si="10"/>
        <v>0</v>
      </c>
      <c r="J141" s="62"/>
    </row>
    <row r="142" spans="2:10" x14ac:dyDescent="0.25">
      <c r="B142" s="52"/>
      <c r="C142" s="52" t="s">
        <v>786</v>
      </c>
      <c r="D142" s="56">
        <v>5000</v>
      </c>
      <c r="E142" s="56">
        <v>5000</v>
      </c>
      <c r="F142" s="56">
        <v>5000</v>
      </c>
      <c r="G142" s="56"/>
      <c r="H142" s="55">
        <f t="shared" si="11"/>
        <v>-5000</v>
      </c>
      <c r="I142" s="30">
        <f t="shared" si="10"/>
        <v>0</v>
      </c>
      <c r="J142" s="62"/>
    </row>
    <row r="143" spans="2:10" x14ac:dyDescent="0.25">
      <c r="B143" s="52"/>
      <c r="C143" s="52" t="s">
        <v>787</v>
      </c>
      <c r="D143" s="56">
        <v>0</v>
      </c>
      <c r="E143" s="56">
        <v>0</v>
      </c>
      <c r="F143" s="56">
        <v>5000</v>
      </c>
      <c r="G143" s="56"/>
      <c r="H143" s="55">
        <f t="shared" si="11"/>
        <v>-5000</v>
      </c>
      <c r="I143" s="30">
        <v>1</v>
      </c>
      <c r="J143" s="62"/>
    </row>
    <row r="144" spans="2:10" x14ac:dyDescent="0.25">
      <c r="B144" s="52"/>
      <c r="C144" s="52" t="s">
        <v>788</v>
      </c>
      <c r="D144" s="56">
        <v>0</v>
      </c>
      <c r="E144" s="56">
        <v>0</v>
      </c>
      <c r="F144" s="56">
        <v>5000</v>
      </c>
      <c r="G144" s="56"/>
      <c r="H144" s="55">
        <f t="shared" si="11"/>
        <v>-5000</v>
      </c>
      <c r="I144" s="30">
        <v>1</v>
      </c>
      <c r="J144" s="62"/>
    </row>
    <row r="145" spans="2:10" x14ac:dyDescent="0.25">
      <c r="B145" s="61" t="s">
        <v>790</v>
      </c>
      <c r="C145" s="60" t="s">
        <v>9</v>
      </c>
      <c r="D145" s="59">
        <f>SUM(D146:D147)</f>
        <v>20000</v>
      </c>
      <c r="E145" s="59">
        <f>SUM(E146:E147)</f>
        <v>25000</v>
      </c>
      <c r="F145" s="59">
        <f>SUM(F146:F147)</f>
        <v>30000</v>
      </c>
      <c r="G145" s="59">
        <f>SUM(G146:G147)</f>
        <v>0</v>
      </c>
      <c r="H145" s="59">
        <f t="shared" si="11"/>
        <v>-30000</v>
      </c>
      <c r="I145" s="30">
        <f t="shared" ref="I145:I157" si="12">+(F145-E145)/E145</f>
        <v>0.2</v>
      </c>
      <c r="J145" s="62"/>
    </row>
    <row r="146" spans="2:10" x14ac:dyDescent="0.25">
      <c r="B146" s="52"/>
      <c r="C146" s="52" t="s">
        <v>791</v>
      </c>
      <c r="D146" s="56">
        <v>15000</v>
      </c>
      <c r="E146" s="56">
        <v>20000</v>
      </c>
      <c r="F146" s="56">
        <v>20000</v>
      </c>
      <c r="G146" s="56"/>
      <c r="H146" s="55">
        <f t="shared" si="11"/>
        <v>-20000</v>
      </c>
      <c r="I146" s="30">
        <f t="shared" si="12"/>
        <v>0</v>
      </c>
      <c r="J146" s="57"/>
    </row>
    <row r="147" spans="2:10" x14ac:dyDescent="0.25">
      <c r="B147" s="52"/>
      <c r="C147" s="52" t="s">
        <v>764</v>
      </c>
      <c r="D147" s="56">
        <v>5000</v>
      </c>
      <c r="E147" s="56">
        <v>5000</v>
      </c>
      <c r="F147" s="56">
        <v>10000</v>
      </c>
      <c r="G147" s="56"/>
      <c r="H147" s="55">
        <f t="shared" si="11"/>
        <v>-10000</v>
      </c>
      <c r="I147" s="30">
        <f t="shared" si="12"/>
        <v>1</v>
      </c>
      <c r="J147" s="62"/>
    </row>
    <row r="148" spans="2:10" x14ac:dyDescent="0.25">
      <c r="B148" s="61" t="s">
        <v>794</v>
      </c>
      <c r="C148" s="60" t="s">
        <v>9</v>
      </c>
      <c r="D148" s="59">
        <f>SUM(D149:D150)</f>
        <v>0</v>
      </c>
      <c r="E148" s="59">
        <f>SUM(E149:E150)</f>
        <v>3000</v>
      </c>
      <c r="F148" s="59">
        <f>SUM(F149:F150)</f>
        <v>3000</v>
      </c>
      <c r="G148" s="59">
        <f>SUM(G149:G150)</f>
        <v>0</v>
      </c>
      <c r="H148" s="59">
        <f t="shared" si="11"/>
        <v>-3000</v>
      </c>
      <c r="I148" s="30">
        <f t="shared" si="12"/>
        <v>0</v>
      </c>
      <c r="J148" s="62"/>
    </row>
    <row r="149" spans="2:10" x14ac:dyDescent="0.25">
      <c r="B149" s="52"/>
      <c r="C149" s="52" t="s">
        <v>795</v>
      </c>
      <c r="D149" s="56">
        <v>0</v>
      </c>
      <c r="E149" s="56">
        <v>2000</v>
      </c>
      <c r="F149" s="56">
        <v>2000</v>
      </c>
      <c r="G149" s="56"/>
      <c r="H149" s="55">
        <f t="shared" si="11"/>
        <v>-2000</v>
      </c>
      <c r="I149" s="30">
        <f t="shared" si="12"/>
        <v>0</v>
      </c>
      <c r="J149" s="57"/>
    </row>
    <row r="150" spans="2:10" x14ac:dyDescent="0.25">
      <c r="B150" s="52"/>
      <c r="C150" s="52" t="s">
        <v>764</v>
      </c>
      <c r="D150" s="56">
        <v>0</v>
      </c>
      <c r="E150" s="56">
        <v>1000</v>
      </c>
      <c r="F150" s="56">
        <v>1000</v>
      </c>
      <c r="G150" s="56"/>
      <c r="H150" s="55">
        <f t="shared" si="11"/>
        <v>-1000</v>
      </c>
      <c r="I150" s="30">
        <f t="shared" si="12"/>
        <v>0</v>
      </c>
      <c r="J150" s="62"/>
    </row>
    <row r="151" spans="2:10" x14ac:dyDescent="0.25">
      <c r="B151" s="61" t="s">
        <v>797</v>
      </c>
      <c r="C151" s="60" t="s">
        <v>9</v>
      </c>
      <c r="D151" s="59">
        <f>SUM(D152:D152)</f>
        <v>5000</v>
      </c>
      <c r="E151" s="59">
        <f>SUM(E152:E152)</f>
        <v>5000</v>
      </c>
      <c r="F151" s="59">
        <f>SUM(F152:F152)</f>
        <v>5000</v>
      </c>
      <c r="G151" s="59">
        <f>SUM(G152)</f>
        <v>0</v>
      </c>
      <c r="H151" s="59">
        <f t="shared" si="11"/>
        <v>-5000</v>
      </c>
      <c r="I151" s="30">
        <f t="shared" si="12"/>
        <v>0</v>
      </c>
      <c r="J151" s="57"/>
    </row>
    <row r="152" spans="2:10" x14ac:dyDescent="0.25">
      <c r="B152" s="52"/>
      <c r="C152" s="52" t="s">
        <v>798</v>
      </c>
      <c r="D152" s="56">
        <v>5000</v>
      </c>
      <c r="E152" s="56">
        <v>5000</v>
      </c>
      <c r="F152" s="56">
        <v>5000</v>
      </c>
      <c r="G152" s="56"/>
      <c r="H152" s="55">
        <f t="shared" si="11"/>
        <v>-5000</v>
      </c>
      <c r="I152" s="30">
        <f t="shared" si="12"/>
        <v>0</v>
      </c>
      <c r="J152" s="62"/>
    </row>
    <row r="153" spans="2:10" x14ac:dyDescent="0.25">
      <c r="B153" s="61" t="s">
        <v>801</v>
      </c>
      <c r="C153" s="60" t="s">
        <v>9</v>
      </c>
      <c r="D153" s="59">
        <f>SUM(D154:D157)</f>
        <v>475038.41</v>
      </c>
      <c r="E153" s="59">
        <f>SUM(E154:E157)</f>
        <v>575038.40999999992</v>
      </c>
      <c r="F153" s="59">
        <f>SUM(F154:F158)</f>
        <v>710000.01</v>
      </c>
      <c r="G153" s="59">
        <f>SUM(G154:G158)</f>
        <v>0</v>
      </c>
      <c r="H153" s="59">
        <f t="shared" si="11"/>
        <v>-710000.01</v>
      </c>
      <c r="I153" s="30">
        <f t="shared" si="12"/>
        <v>0.2347001481170625</v>
      </c>
      <c r="J153" s="62"/>
    </row>
    <row r="154" spans="2:10" x14ac:dyDescent="0.25">
      <c r="B154" s="52"/>
      <c r="C154" s="52" t="s">
        <v>802</v>
      </c>
      <c r="D154" s="56">
        <v>355038.41</v>
      </c>
      <c r="E154" s="56">
        <v>455038.41</v>
      </c>
      <c r="F154" s="56">
        <v>600000</v>
      </c>
      <c r="G154" s="56"/>
      <c r="H154" s="55">
        <f t="shared" si="11"/>
        <v>-600000</v>
      </c>
      <c r="I154" s="30">
        <f t="shared" si="12"/>
        <v>0.31857000818897913</v>
      </c>
      <c r="J154" s="62"/>
    </row>
    <row r="155" spans="2:10" x14ac:dyDescent="0.25">
      <c r="B155" s="52"/>
      <c r="C155" s="52" t="s">
        <v>803</v>
      </c>
      <c r="D155" s="56">
        <v>85000</v>
      </c>
      <c r="E155" s="56">
        <v>85000</v>
      </c>
      <c r="F155" s="56">
        <v>50000</v>
      </c>
      <c r="G155" s="56"/>
      <c r="H155" s="55">
        <f t="shared" si="11"/>
        <v>-50000</v>
      </c>
      <c r="I155" s="30">
        <f t="shared" si="12"/>
        <v>-0.41176470588235292</v>
      </c>
      <c r="J155" s="62"/>
    </row>
    <row r="156" spans="2:10" x14ac:dyDescent="0.25">
      <c r="B156" s="52"/>
      <c r="C156" s="52" t="s">
        <v>804</v>
      </c>
      <c r="D156" s="56">
        <v>15000</v>
      </c>
      <c r="E156" s="284">
        <v>15000</v>
      </c>
      <c r="F156" s="284">
        <v>35000</v>
      </c>
      <c r="G156" s="284"/>
      <c r="H156" s="55">
        <f t="shared" si="11"/>
        <v>-35000</v>
      </c>
      <c r="I156" s="30">
        <f t="shared" si="12"/>
        <v>1.3333333333333333</v>
      </c>
      <c r="J156" s="62"/>
    </row>
    <row r="157" spans="2:10" x14ac:dyDescent="0.25">
      <c r="B157" s="52"/>
      <c r="C157" s="52" t="s">
        <v>764</v>
      </c>
      <c r="D157" s="283">
        <v>20000</v>
      </c>
      <c r="E157" s="282">
        <v>20000</v>
      </c>
      <c r="F157" s="282">
        <v>25000</v>
      </c>
      <c r="G157" s="282"/>
      <c r="H157" s="55">
        <f t="shared" si="11"/>
        <v>-25000</v>
      </c>
      <c r="I157" s="30">
        <f t="shared" si="12"/>
        <v>0.25</v>
      </c>
      <c r="J157" s="57"/>
    </row>
    <row r="158" spans="2:10" x14ac:dyDescent="0.25">
      <c r="B158" s="52"/>
      <c r="C158" s="52" t="s">
        <v>805</v>
      </c>
      <c r="D158" s="283">
        <v>0</v>
      </c>
      <c r="E158" s="282">
        <v>0</v>
      </c>
      <c r="F158" s="282">
        <v>0.01</v>
      </c>
      <c r="G158" s="282"/>
      <c r="H158" s="55">
        <f t="shared" si="11"/>
        <v>-0.01</v>
      </c>
      <c r="I158" s="30">
        <v>1</v>
      </c>
      <c r="J158" s="57"/>
    </row>
    <row r="159" spans="2:10" x14ac:dyDescent="0.25">
      <c r="B159" s="66" t="s">
        <v>806</v>
      </c>
      <c r="C159" s="60" t="s">
        <v>9</v>
      </c>
      <c r="D159" s="59">
        <f>SUM(D160)</f>
        <v>2500</v>
      </c>
      <c r="E159" s="285">
        <f>SUM(E160)</f>
        <v>0</v>
      </c>
      <c r="F159" s="285">
        <f>SUM(F160)</f>
        <v>2500</v>
      </c>
      <c r="G159" s="285">
        <f>SUM(G160)</f>
        <v>0</v>
      </c>
      <c r="H159" s="59">
        <f t="shared" si="11"/>
        <v>-2500</v>
      </c>
      <c r="I159" s="30">
        <v>1</v>
      </c>
      <c r="J159" s="57"/>
    </row>
    <row r="160" spans="2:10" x14ac:dyDescent="0.25">
      <c r="B160" s="52"/>
      <c r="C160" s="52" t="s">
        <v>807</v>
      </c>
      <c r="D160" s="56">
        <v>2500</v>
      </c>
      <c r="E160" s="56">
        <v>0</v>
      </c>
      <c r="F160" s="56">
        <v>2500</v>
      </c>
      <c r="G160" s="56"/>
      <c r="H160" s="55">
        <f t="shared" si="11"/>
        <v>-2500</v>
      </c>
      <c r="I160" s="30">
        <v>1</v>
      </c>
      <c r="J160" s="62"/>
    </row>
    <row r="161" spans="2:10" x14ac:dyDescent="0.25">
      <c r="B161" s="66" t="s">
        <v>808</v>
      </c>
      <c r="C161" s="60" t="s">
        <v>9</v>
      </c>
      <c r="D161" s="59">
        <f>SUM(D162:D164)</f>
        <v>24500</v>
      </c>
      <c r="E161" s="59">
        <f>SUM(E162:E164)</f>
        <v>27000</v>
      </c>
      <c r="F161" s="59">
        <f>SUM(F162:F164)</f>
        <v>35000</v>
      </c>
      <c r="G161" s="59">
        <f>-SUM(G162:G164)</f>
        <v>0</v>
      </c>
      <c r="H161" s="59">
        <f t="shared" si="11"/>
        <v>-35000</v>
      </c>
      <c r="I161" s="30">
        <f>+(F161-E161)/E161</f>
        <v>0.29629629629629628</v>
      </c>
      <c r="J161" s="62"/>
    </row>
    <row r="162" spans="2:10" x14ac:dyDescent="0.25">
      <c r="B162" s="52"/>
      <c r="C162" s="52" t="s">
        <v>809</v>
      </c>
      <c r="D162" s="55">
        <v>20000</v>
      </c>
      <c r="E162" s="55">
        <v>25000</v>
      </c>
      <c r="F162" s="55">
        <v>30000</v>
      </c>
      <c r="G162" s="55"/>
      <c r="H162" s="55">
        <f t="shared" si="11"/>
        <v>-30000</v>
      </c>
      <c r="I162" s="30">
        <f>+(F162-E162)/E162</f>
        <v>0.2</v>
      </c>
      <c r="J162" s="62"/>
    </row>
    <row r="163" spans="2:10" x14ac:dyDescent="0.25">
      <c r="B163" s="52"/>
      <c r="C163" s="52" t="s">
        <v>810</v>
      </c>
      <c r="D163" s="56">
        <v>2500</v>
      </c>
      <c r="E163" s="56">
        <v>0</v>
      </c>
      <c r="F163" s="56">
        <v>0</v>
      </c>
      <c r="G163" s="56"/>
      <c r="H163" s="55">
        <f t="shared" ref="H163:H169" si="13">$G163-$F163</f>
        <v>0</v>
      </c>
      <c r="I163" s="30">
        <v>0</v>
      </c>
      <c r="J163" s="57"/>
    </row>
    <row r="164" spans="2:10" x14ac:dyDescent="0.25">
      <c r="B164" s="52"/>
      <c r="C164" s="52" t="s">
        <v>764</v>
      </c>
      <c r="D164" s="56">
        <v>2000</v>
      </c>
      <c r="E164" s="56">
        <v>2000</v>
      </c>
      <c r="F164" s="56">
        <v>5000</v>
      </c>
      <c r="G164" s="56"/>
      <c r="H164" s="55">
        <f t="shared" si="13"/>
        <v>-5000</v>
      </c>
      <c r="I164" s="30">
        <f t="shared" ref="I164:I169" si="14">+(F164-E164)/E164</f>
        <v>1.5</v>
      </c>
      <c r="J164" s="62"/>
    </row>
    <row r="165" spans="2:10" s="63" customFormat="1" x14ac:dyDescent="0.25">
      <c r="B165" s="65" t="s">
        <v>811</v>
      </c>
      <c r="C165" s="64" t="s">
        <v>9</v>
      </c>
      <c r="D165" s="58">
        <v>0</v>
      </c>
      <c r="E165" s="58">
        <v>2000</v>
      </c>
      <c r="F165" s="58">
        <f>SUM(F166)</f>
        <v>2000</v>
      </c>
      <c r="G165" s="58">
        <f>SUM(G166)</f>
        <v>0</v>
      </c>
      <c r="H165" s="59">
        <f t="shared" si="13"/>
        <v>-2000</v>
      </c>
      <c r="I165" s="30">
        <f t="shared" si="14"/>
        <v>0</v>
      </c>
      <c r="J165" s="57"/>
    </row>
    <row r="166" spans="2:10" x14ac:dyDescent="0.25">
      <c r="B166" s="52"/>
      <c r="C166" s="52" t="s">
        <v>764</v>
      </c>
      <c r="D166" s="56">
        <v>0</v>
      </c>
      <c r="E166" s="56">
        <v>2000</v>
      </c>
      <c r="F166" s="56">
        <v>2000</v>
      </c>
      <c r="G166" s="56"/>
      <c r="H166" s="55">
        <f t="shared" si="13"/>
        <v>-2000</v>
      </c>
      <c r="I166" s="30">
        <f t="shared" si="14"/>
        <v>0</v>
      </c>
      <c r="J166" s="62"/>
    </row>
    <row r="167" spans="2:10" x14ac:dyDescent="0.25">
      <c r="B167" s="61" t="s">
        <v>812</v>
      </c>
      <c r="C167" s="60" t="s">
        <v>9</v>
      </c>
      <c r="D167" s="59">
        <v>5000</v>
      </c>
      <c r="E167" s="59">
        <f>SUM(E168)</f>
        <v>5000</v>
      </c>
      <c r="F167" s="59">
        <f>SUM(F168)</f>
        <v>5000</v>
      </c>
      <c r="G167" s="59">
        <f>SUM(G168)</f>
        <v>0</v>
      </c>
      <c r="H167" s="59">
        <f t="shared" si="13"/>
        <v>-5000</v>
      </c>
      <c r="I167" s="30">
        <f t="shared" si="14"/>
        <v>0</v>
      </c>
      <c r="J167" s="57"/>
    </row>
    <row r="168" spans="2:10" x14ac:dyDescent="0.25">
      <c r="B168" s="52"/>
      <c r="C168" s="52" t="s">
        <v>812</v>
      </c>
      <c r="D168" s="56">
        <v>5000</v>
      </c>
      <c r="E168" s="56">
        <v>5000</v>
      </c>
      <c r="F168" s="56">
        <v>5000</v>
      </c>
      <c r="G168" s="56"/>
      <c r="H168" s="55">
        <f t="shared" si="13"/>
        <v>-5000</v>
      </c>
      <c r="I168" s="30">
        <f t="shared" si="14"/>
        <v>0</v>
      </c>
      <c r="J168" s="52"/>
    </row>
    <row r="169" spans="2:10" x14ac:dyDescent="0.25">
      <c r="B169" s="54" t="s">
        <v>813</v>
      </c>
      <c r="C169" s="54" t="s">
        <v>814</v>
      </c>
      <c r="D169" s="53">
        <f>SUM(D3,D11,D60,D77,D85,D93,D100,D102,D104,D106,D109,D119,D127,D132,D167,D139,M145,D151,D153,D159,D161,D124,D129,D165)</f>
        <v>1766601.4399999997</v>
      </c>
      <c r="E169" s="53">
        <f>SUM(E100,E3,E11,E60,E77,E85,E93,E102,E104,E106,E109,E119,E124,E127,E129,E132,E139,N145,E151,E153,E159,E161,E167,E148,E145,E165,)</f>
        <v>1944629.2183999999</v>
      </c>
      <c r="F169" s="53">
        <f>SUM(F100,F3,F11,F60,F77,F85,F93,F102,F104,F106,F109,F119,F124,F127,F129,F132,F139,O145,F151,F153,F159,F161,F167,F148,F145,F165)</f>
        <v>2245184.5099999998</v>
      </c>
      <c r="G169" s="53"/>
      <c r="H169" s="286">
        <f t="shared" si="13"/>
        <v>-2245184.5099999998</v>
      </c>
      <c r="I169" s="30">
        <f t="shared" si="14"/>
        <v>0.15455660583321404</v>
      </c>
      <c r="J169" s="52"/>
    </row>
    <row r="170" spans="2:10" x14ac:dyDescent="0.25">
      <c r="D170" s="51"/>
    </row>
    <row r="171" spans="2:10" x14ac:dyDescent="0.25">
      <c r="E171" s="49"/>
      <c r="F171" s="49"/>
      <c r="G171" s="49"/>
      <c r="H171" s="49"/>
    </row>
    <row r="172" spans="2:10" x14ac:dyDescent="0.25">
      <c r="E172" s="49"/>
      <c r="F172" s="49"/>
      <c r="G172" s="49"/>
      <c r="H172" s="49"/>
    </row>
    <row r="173" spans="2:10" x14ac:dyDescent="0.25">
      <c r="E173" s="49"/>
      <c r="F173" s="49"/>
      <c r="G173" s="49"/>
      <c r="H173" s="49"/>
    </row>
    <row r="174" spans="2:10" x14ac:dyDescent="0.25">
      <c r="E174" s="49"/>
      <c r="F174" s="49"/>
      <c r="G174" s="49"/>
      <c r="H174" s="49"/>
    </row>
    <row r="175" spans="2:10" x14ac:dyDescent="0.25">
      <c r="C175"/>
      <c r="D175"/>
      <c r="E175" s="49"/>
      <c r="F175" s="49"/>
      <c r="G175" s="49"/>
      <c r="H175" s="49"/>
    </row>
    <row r="176" spans="2:10" x14ac:dyDescent="0.25">
      <c r="C176"/>
      <c r="D176"/>
      <c r="E176" s="49"/>
      <c r="F176" s="49"/>
      <c r="G176" s="49"/>
      <c r="H176" s="49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</sheetData>
  <pageMargins left="0.7" right="0.7" top="0.75" bottom="0.75" header="0.3" footer="0.3"/>
  <pageSetup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1d8d2f0-0725-4f18-81d0-454a5ccc59be">
      <UserInfo>
        <DisplayName>Turner, Josh S</DisplayName>
        <AccountId>29</AccountId>
        <AccountType/>
      </UserInfo>
      <UserInfo>
        <DisplayName>Beal, Shannon M</DisplayName>
        <AccountId>13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8EBB62F4E9C4B8E8FD58B411CF26E" ma:contentTypeVersion="12" ma:contentTypeDescription="Create a new document." ma:contentTypeScope="" ma:versionID="1172ba3d0d472eedd2f0ceec938aec74">
  <xsd:schema xmlns:xsd="http://www.w3.org/2001/XMLSchema" xmlns:xs="http://www.w3.org/2001/XMLSchema" xmlns:p="http://schemas.microsoft.com/office/2006/metadata/properties" xmlns:ns2="485d4fc1-0831-4aef-988c-5627a8a8b609" xmlns:ns3="61d8d2f0-0725-4f18-81d0-454a5ccc59be" targetNamespace="http://schemas.microsoft.com/office/2006/metadata/properties" ma:root="true" ma:fieldsID="2f551ea1ae16d5bd8f168513d68b66dc" ns2:_="" ns3:_="">
    <xsd:import namespace="485d4fc1-0831-4aef-988c-5627a8a8b609"/>
    <xsd:import namespace="61d8d2f0-0725-4f18-81d0-454a5ccc59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d4fc1-0831-4aef-988c-5627a8a8b6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d2f0-0725-4f18-81d0-454a5ccc5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6B819A-8C3F-493C-8D6A-4B570719D554}">
  <ds:schemaRefs>
    <ds:schemaRef ds:uri="http://schemas.microsoft.com/office/2006/metadata/properties"/>
    <ds:schemaRef ds:uri="http://schemas.microsoft.com/office/infopath/2007/PartnerControls"/>
    <ds:schemaRef ds:uri="61d8d2f0-0725-4f18-81d0-454a5ccc59be"/>
  </ds:schemaRefs>
</ds:datastoreItem>
</file>

<file path=customXml/itemProps2.xml><?xml version="1.0" encoding="utf-8"?>
<ds:datastoreItem xmlns:ds="http://schemas.openxmlformats.org/officeDocument/2006/customXml" ds:itemID="{053DB1C8-CEBB-45E5-92A6-780335ACD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d4fc1-0831-4aef-988c-5627a8a8b609"/>
    <ds:schemaRef ds:uri="61d8d2f0-0725-4f18-81d0-454a5ccc5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367CED-DDF0-4BAD-A499-8F59FF2B5B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External Budget</vt:lpstr>
      <vt:lpstr>Internal Budget</vt:lpstr>
      <vt:lpstr> Internal Budget</vt:lpstr>
      <vt:lpstr>Preinternal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Yanqui</dc:creator>
  <cp:keywords/>
  <dc:description/>
  <cp:lastModifiedBy>Beal, Shannon M</cp:lastModifiedBy>
  <cp:revision/>
  <dcterms:created xsi:type="dcterms:W3CDTF">2021-04-18T21:15:55Z</dcterms:created>
  <dcterms:modified xsi:type="dcterms:W3CDTF">2023-10-12T15:12:57Z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0x010100D8B8EBB62F4E9C4B8E8FD58B411CF26E</vt:lpwstr>
  </property>
</Properties>
</file>